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0C11BD68-D4C8-4017-9588-02A89AC79B6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<sst xmlns="http://schemas.openxmlformats.org/spreadsheetml/2006/main" count="3174" uniqueCount="463">
  <si>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</si>
  <si>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</si>
  <si>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</si>
  <si>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</si>
  <si>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</si>
  <si>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</si>
  <si>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</si>
  <si>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</si>
  <si>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</si>
  <si>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</si>
  <si>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</si>
  <si>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</si>
  <si>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</si>
  <si>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</si>
  <si>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</si>
  <si>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</si>
  <si>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</si>
  <si>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</si>
  <si>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</si>
  <si>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</si>
  <si>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</si>
  <si>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</si>
  <si>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</si>
  <si>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</si>
  <si>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</si>
  <si>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</si>
  <si>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</si>
  <si>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</si>
  <si>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</si>
  <si>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</si>
  <si>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</si>
  <si>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</si>
  <si>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</si>
  <si>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</si>
  <si>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</si>
  <si>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</si>
  <si>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</si>
  <si>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</si>
  <si>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</si>
  <si>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</si>
  <si>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</si>
  <si>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</si>
  <si>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</si>
  <si>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</si>
  <si>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</si>
  <si>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</si>
  <si>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</si>
  <si>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</si>
  <si>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</si>
  <si>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</si>
  <si>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</si>
  <si>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</si>
  <si>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</si>
  <si>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</si>
  <si>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</si>
  <si>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</si>
  <si>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</si>
  <si>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</si>
  <si>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</si>
  <si>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</si>
  <si>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</si>
  <si>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</si>
  <si>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</si>
  <si>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</si>
  <si>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</si>
  <si>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</si>
  <si>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</si>
  <si>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</si>
  <si>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</si>
  <si>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</si>
  <si>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</si>
  <si>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</si>
  <si>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</si>
  <si>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</si>
  <si>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</si>
  <si>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</si>
  <si>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</si>
  <si>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</si>
  <si>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</si>
  <si>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</si>
  <si>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</si>
  <si>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</si>
  <si>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</si>
  <si>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</si>
  <si>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</si>
  <si>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</si>
  <si>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</si>
  <si>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</si>
  <si>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</si>
  <si>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</si>
  <si>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</si>
  <si>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</si>
  <si>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</si>
  <si>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</si>
  <si>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</si>
  <si>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</si>
  <si>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</si>
  <si>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</si>
  <si>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</si>
  <si>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</si>
  <si>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</si>
  <si>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</si>
  <si>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</si>
  <si>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</si>
  <si>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</si>
  <si>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</si>
  <si>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</si>
  <si>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</si>
  <si>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</si>
  <si>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</si>
  <si>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</si>
  <si>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</si>
  <si>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</si>
  <si>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</si>
  <si>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</si>
  <si>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</si>
  <si>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</si>
  <si>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</si>
  <si>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</si>
  <si>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</si>
  <si>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</si>
  <si>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</si>
  <si>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</si>
  <si>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</si>
  <si>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</si>
  <si>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</si>
  <si>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</si>
  <si>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</si>
  <si>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</si>
  <si>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</si>
  <si>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</si>
  <si>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</si>
  <si>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</si>
  <si>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</si>
  <si>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</si>
  <si>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</si>
  <si>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</si>
  <si>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</si>
  <si>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</si>
  <si>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</si>
  <si>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</si>
  <si>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</si>
  <si>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</si>
  <si>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</si>
  <si>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</si>
  <si>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</si>
  <si>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</si>
  <si>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</si>
  <si>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</si>
  <si>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</si>
  <si>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</si>
  <si>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</si>
  <si>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</si>
  <si>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</si>
  <si>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</si>
  <si>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</si>
  <si>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</si>
  <si>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</si>
  <si>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</si>
  <si>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</si>
  <si>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</si>
  <si>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</si>
  <si>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</si>
  <si>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</si>
  <si>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</si>
  <si>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</si>
  <si>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</si>
  <si>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</si>
  <si>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</si>
  <si>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</si>
  <si>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</si>
  <si>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</si>
  <si>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</si>
  <si>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</si>
  <si>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</si>
  <si>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</si>
  <si>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</si>
  <si>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</si>
  <si>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</si>
  <si>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</si>
  <si>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</si>
  <si>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</si>
  <si>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</si>
  <si>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</si>
  <si>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</si>
  <si>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</si>
  <si>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</si>
  <si>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</si>
  <si>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</si>
  <si>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</si>
  <si>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</si>
  <si>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</si>
  <si>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</si>
  <si>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</si>
  <si>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</si>
  <si>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</si>
  <si>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</si>
  <si>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</si>
  <si>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</si>
  <si>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</si>
  <si>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</si>
  <si>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</si>
  <si>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</si>
  <si>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</si>
  <si>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</si>
  <si>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</si>
  <si>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</si>
  <si>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</si>
  <si>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</si>
  <si>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</si>
  <si>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</si>
  <si>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</si>
  <si>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</si>
  <si>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</si>
  <si>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</si>
  <si>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</si>
  <si>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</si>
  <si>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</si>
  <si>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</si>
  <si>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</si>
  <si>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</si>
  <si>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</si>
  <si>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</si>
  <si>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</si>
  <si>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</si>
  <si>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</si>
  <si>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</si>
  <si>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</si>
  <si>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</si>
  <si>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</si>
  <si>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</si>
  <si>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</si>
  <si>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</si>
  <si>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</si>
  <si>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</si>
  <si>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</si>
  <si>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</si>
  <si>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</si>
  <si>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</si>
  <si>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</si>
  <si>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</si>
  <si>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</si>
  <si>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</si>
  <si>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</si>
  <si>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</si>
  <si>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</si>
  <si>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</si>
  <si>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</si>
  <si>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</si>
  <si>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</si>
  <si>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</si>
  <si>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</si>
  <si>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</si>
  <si>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</si>
  <si>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</si>
  <si>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</si>
  <si>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</si>
  <si>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</si>
  <si>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</si>
  <si>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</si>
  <si>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</si>
  <si>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</si>
  <si>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</si>
  <si>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</si>
  <si>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</si>
  <si>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</si>
  <si>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</si>
  <si>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</si>
  <si>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</si>
  <si>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</si>
  <si>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</si>
  <si>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</si>
  <si>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</si>
  <si>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</si>
  <si>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</si>
  <si>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</si>
  <si>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</si>
  <si>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</si>
  <si>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</si>
  <si>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</si>
  <si>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</si>
  <si>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</si>
  <si>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</si>
  <si>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</si>
  <si>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</si>
  <si>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</si>
  <si>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</si>
  <si>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</si>
  <si>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</si>
  <si>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</si>
  <si>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</si>
  <si>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</si>
  <si>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</si>
  <si>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</si>
  <si>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</si>
  <si>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</si>
  <si>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</si>
  <si>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</si>
  <si>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</si>
  <si>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</si>
  <si>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</si>
  <si>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</si>
  <si>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</si>
  <si>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</si>
  <si>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</si>
  <si>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</si>
  <si>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</si>
  <si>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</si>
  <si>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</si>
  <si>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</si>
  <si>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</si>
  <si>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</si>
  <si>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</si>
  <si>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</si>
  <si>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</si>
  <si>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</si>
  <si>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</si>
  <si>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</si>
  <si>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</si>
  <si>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</si>
  <si>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</si>
  <si>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</si>
  <si>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</si>
  <si>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</si>
  <si>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</si>
  <si>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</si>
  <si>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</si>
  <si>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</si>
  <si>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</si>
  <si>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</si>
  <si>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</si>
  <si>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</si>
  <si>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</si>
  <si>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</si>
  <si>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</si>
  <si>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</si>
  <si>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</si>
  <si>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</si>
  <si>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</si>
  <si>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</si>
  <si>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</si>
  <si>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</si>
  <si>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</si>
  <si>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</si>
  <si>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</si>
  <si>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</si>
  <si>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</si>
  <si>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</si>
  <si>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</si>
  <si>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</si>
  <si>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</si>
  <si>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</si>
  <si>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</si>
  <si>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</si>
  <si>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</si>
  <si>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</si>
  <si>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</si>
  <si>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</si>
  <si>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</si>
  <si>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</si>
  <si>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</si>
  <si>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</si>
  <si>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</si>
  <si>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</si>
  <si>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</si>
  <si>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</si>
  <si>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</si>
  <si>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</si>
  <si>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</si>
  <si>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</si>
  <si>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</si>
  <si>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</si>
  <si>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</si>
  <si>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</si>
  <si>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</si>
  <si>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</si>
  <si>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</si>
  <si>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</si>
  <si>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</si>
  <si>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</si>
  <si>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</si>
  <si>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</si>
  <si>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</si>
  <si>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</si>
  <si>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</si>
  <si>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</si>
  <si>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</si>
  <si>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</si>
  <si>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</si>
  <si>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</si>
  <si>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</si>
  <si>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</si>
  <si>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</si>
  <si>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</si>
  <si>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</si>
  <si>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</si>
  <si>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</si>
  <si>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</si>
  <si>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</si>
  <si>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</si>
  <si>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</si>
  <si>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</si>
  <si>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</si>
  <si>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</si>
  <si>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</si>
  <si>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</si>
  <si>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</si>
  <si>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</si>
  <si>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</si>
  <si>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</si>
  <si>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</si>
  <si>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</si>
  <si>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</si>
  <si>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</si>
  <si>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</si>
  <si>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</si>
  <si>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</si>
  <si>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</si>
  <si>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</si>
  <si>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</si>
  <si>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</si>
  <si>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</si>
  <si>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</si>
  <si>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</si>
  <si>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</si>
  <si>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</si>
  <si>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</si>
  <si>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</si>
  <si>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</si>
  <si>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</si>
  <si>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</si>
  <si>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</si>
  <si>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</si>
  <si>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</si>
  <si>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</si>
  <si>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</si>
  <si>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</si>
  <si>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</si>
  <si>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</si>
  <si>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</si>
  <si>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</si>
  <si>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</si>
  <si>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</si>
  <si>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</si>
  <si>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</si>
  <si>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</si>
  <si>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神奈川県横浜市西区北幸2丁目8番4号</t>
    <phoneticPr fontId="3"/>
  </si>
  <si>
    <t xml:space="preserve"> 横浜市　川井浄水場</t>
    <phoneticPr fontId="3"/>
  </si>
  <si>
    <t xml:space="preserve"> 神奈川県横浜市旭区上川井町2555</t>
    <phoneticPr fontId="3"/>
  </si>
  <si>
    <t>045-323-2154</t>
    <phoneticPr fontId="3"/>
  </si>
  <si>
    <t>横浜市長</t>
    <phoneticPr fontId="3"/>
  </si>
  <si>
    <t>Ｆ－電気・ガス・熱供給・水道業</t>
    <phoneticPr fontId="3"/>
  </si>
  <si>
    <t>〇廃プラスチック⇒破砕・圧縮⇒再資源化
〇金属くず⇒破砕・圧縮⇒再資源化
〇ガラス・コンクリート・陶磁器くず⇒破砕⇒埋戻土
〇廃油⇒焼却⇒埋戻土
〇混合廃棄物⇒破砕・圧縮⇒再資源化
〇汚泥⇒脱水・圧縮⇒園芸土
〇廃酸⇒中和⇒製品化
〇廃アルカリ⇒中和⇒製品化</t>
    <phoneticPr fontId="3"/>
  </si>
  <si>
    <t>代表取締役
　　↓
事業推進本部本部長（総括代理人）
　　↓
維持管理部部長
　　↓
維持管理担当現場業務責任者
　　↓
各担当</t>
    <rPh sb="0" eb="2">
      <t>ダイヒョウ</t>
    </rPh>
    <rPh sb="2" eb="5">
      <t>トリシマリヤク</t>
    </rPh>
    <rPh sb="10" eb="16">
      <t>ジギョウスイシンホンブ</t>
    </rPh>
    <rPh sb="16" eb="19">
      <t>ホンブチョウ</t>
    </rPh>
    <rPh sb="20" eb="25">
      <t>ソウカツダイリニン</t>
    </rPh>
    <rPh sb="31" eb="36">
      <t>イジカンリブ</t>
    </rPh>
    <rPh sb="36" eb="38">
      <t>ブチョウ</t>
    </rPh>
    <rPh sb="43" eb="49">
      <t>イジカンリタントウ</t>
    </rPh>
    <rPh sb="49" eb="51">
      <t>ゲンバ</t>
    </rPh>
    <rPh sb="51" eb="56">
      <t>ギョウムセキニンシャ</t>
    </rPh>
    <rPh sb="61" eb="64">
      <t>カクタントウ</t>
    </rPh>
    <phoneticPr fontId="3"/>
  </si>
  <si>
    <t>上水道事業で発生する汚泥量は、処理水量、降水量、原水濁度、凝集剤注入量等によるが、汚泥量を抑制するために原水水質を十分把握し、凝集剤注入量をより適切な量になるよう努めている。</t>
    <phoneticPr fontId="3"/>
  </si>
  <si>
    <t>汚泥量増加の要因となる凝集剤の適切な使用量になるように制御を行い、減量に努める。</t>
    <phoneticPr fontId="3"/>
  </si>
  <si>
    <t>産業廃棄物は法令に則り、適切な分別収集を行っている。</t>
    <phoneticPr fontId="3"/>
  </si>
  <si>
    <t>汚泥量を抑制するために原水水質を十分把握し、凝集剤の効率的に使用することで汚泥の削減に努めている。</t>
    <phoneticPr fontId="3"/>
  </si>
  <si>
    <t>薬剤の効率的な使用を引き続き検討し廃棄物の削減に努める。</t>
    <phoneticPr fontId="3"/>
  </si>
  <si>
    <t>・優良認定処理業者へ委託している。
・原則1回／年、委託業者のモニタリングを実施し、処理委託した廃棄物が適切に処理されていることを確認している。</t>
    <rPh sb="1" eb="3">
      <t>ユウリョウ</t>
    </rPh>
    <rPh sb="3" eb="5">
      <t>ニンテイ</t>
    </rPh>
    <rPh sb="5" eb="9">
      <t>ショリギョウシャ</t>
    </rPh>
    <rPh sb="10" eb="12">
      <t>イタク</t>
    </rPh>
    <rPh sb="19" eb="21">
      <t>ゲンソク</t>
    </rPh>
    <rPh sb="22" eb="23">
      <t>カイ</t>
    </rPh>
    <rPh sb="24" eb="25">
      <t>ネン</t>
    </rPh>
    <rPh sb="26" eb="30">
      <t>イタクギョウシャ</t>
    </rPh>
    <rPh sb="38" eb="40">
      <t>ジッシ</t>
    </rPh>
    <rPh sb="42" eb="46">
      <t>ショリイタク</t>
    </rPh>
    <rPh sb="48" eb="51">
      <t>ハイキブツ</t>
    </rPh>
    <rPh sb="52" eb="54">
      <t>テキセツ</t>
    </rPh>
    <rPh sb="55" eb="57">
      <t>ショリ</t>
    </rPh>
    <rPh sb="65" eb="67">
      <t>カクニン</t>
    </rPh>
    <phoneticPr fontId="3"/>
  </si>
  <si>
    <t>・優良認定処理業者へ委託を推進していく。
・原則1回／年、委託業者のモニタリングを実施し、処理委託した廃棄物が適切に処理されていることを確認する。</t>
    <rPh sb="1" eb="3">
      <t>ユウリョウ</t>
    </rPh>
    <rPh sb="3" eb="5">
      <t>ニンテイ</t>
    </rPh>
    <rPh sb="5" eb="9">
      <t>ショリギョウシャ</t>
    </rPh>
    <rPh sb="10" eb="12">
      <t>イタク</t>
    </rPh>
    <rPh sb="13" eb="15">
      <t>スイシン</t>
    </rPh>
    <rPh sb="22" eb="24">
      <t>ゲンソク</t>
    </rPh>
    <rPh sb="25" eb="26">
      <t>カイ</t>
    </rPh>
    <rPh sb="27" eb="28">
      <t>ネン</t>
    </rPh>
    <rPh sb="29" eb="33">
      <t>イタクギョウシャ</t>
    </rPh>
    <rPh sb="41" eb="43">
      <t>ジッシ</t>
    </rPh>
    <rPh sb="45" eb="49">
      <t>ショリイタク</t>
    </rPh>
    <rPh sb="51" eb="54">
      <t>ハイキブツ</t>
    </rPh>
    <rPh sb="55" eb="57">
      <t>テキセツ</t>
    </rPh>
    <rPh sb="58" eb="60">
      <t>ショリ</t>
    </rPh>
    <rPh sb="68" eb="70">
      <t>カクニン</t>
    </rPh>
    <phoneticPr fontId="3"/>
  </si>
  <si>
    <t>ウォーターネクスト横浜株式会社
代表取締役　片山　淳</t>
    <phoneticPr fontId="3"/>
  </si>
  <si>
    <t>令和 7 年 6 月 16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</si>
</sst>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24853" y="2182346"/>
          <a:ext cx="433668" cy="637054"/>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31" zoomScaleNormal="115" zoomScaleSheetLayoutView="100" workbookViewId="0">
      <selection activeCell="Y39" sqref="Y3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462</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461</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2854</v>
      </c>
      <c r="Q49" s="598"/>
      <c r="R49" s="598"/>
      <c r="S49" s="598"/>
      <c r="T49" s="598"/>
      <c r="U49" s="599"/>
    </row>
    <row r="50" spans="3:23" ht="26.25" customHeight="1" x14ac:dyDescent="0.15">
      <c r="C50" s="570" t="s">
        <v>11</v>
      </c>
      <c r="D50" s="571"/>
      <c r="E50" s="572"/>
      <c r="F50" s="581" t="s">
        <v>448</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451</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19</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13583.7</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13447.900000000001</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12373.8</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457</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12250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458</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1209.8999999999999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1204.6999999999998</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1208.8999999999999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459</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1197.8999999999999</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1192.6999999999998</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1196.8999999999999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460</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2"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 xml:space="preserve"> 横浜市　川井浄水場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0" workbookViewId="0">
      <selection activeCell="AH28" sqref="AH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v>
      </c>
      <c r="P27" s="700"/>
      <c r="Q27" s="700"/>
      <c r="R27" s="700"/>
      <c r="S27" s="49" t="s">
        <v>38</v>
      </c>
      <c r="T27" s="70"/>
      <c r="U27" s="70"/>
      <c r="X27" s="68" t="s">
        <v>39</v>
      </c>
      <c r="Y27" s="71"/>
      <c r="AG27" s="58"/>
      <c r="AH27" s="58"/>
      <c r="AI27" s="58"/>
      <c r="AJ27" s="58"/>
      <c r="AK27" s="742">
        <f>+AG18+O27</f>
        <v>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v>
      </c>
      <c r="G29" s="712"/>
      <c r="H29" s="214" t="s">
        <v>198</v>
      </c>
      <c r="L29" s="709"/>
      <c r="O29" s="61"/>
      <c r="P29" s="148"/>
      <c r="Q29" s="56" t="s">
        <v>183</v>
      </c>
      <c r="R29" s="676" t="s">
        <v>33</v>
      </c>
      <c r="S29" s="692"/>
      <c r="T29" s="692"/>
      <c r="U29" s="693"/>
      <c r="V29" s="53"/>
      <c r="W29" s="72"/>
      <c r="X29" s="697" t="s">
        <v>315</v>
      </c>
      <c r="Y29" s="698"/>
      <c r="Z29" s="690">
        <v>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 xml:space="preserve"> 横浜市　川井浄水場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13578</v>
      </c>
      <c r="I9" s="377">
        <f>IF(OR(ｳ.廃油!F24&gt;0,ｳ.廃油!F24&lt;0),ｳ.廃油!F24,IF(I$19&gt;0,"0",0))</f>
        <v>0.1</v>
      </c>
      <c r="J9" s="377">
        <f>IF(OR(ｴ.廃酸!$F24&gt;0,ｴ.廃酸!$F24&lt;0),ｴ.廃酸!F24,IF(J$19&gt;0,"0",0))</f>
        <v>0.3</v>
      </c>
      <c r="K9" s="377">
        <f>IF(OR(ｵ.廃ｱﾙｶﾘ!$F24&gt;0,ｵ.廃ｱﾙｶﾘ!$F24&lt;0),ｵ.廃ｱﾙｶﾘ!F24,IF(K$19&gt;0,"0",0))</f>
        <v>0.1</v>
      </c>
      <c r="L9" s="377">
        <f>IF(OR(ｶ.廃ﾌﾟﾗ類!F24&gt;0,ｶ.廃ﾌﾟﾗ類!F24&lt;0),ｶ.廃ﾌﾟﾗ類!F24,IF(L$19&gt;0,"0",0))</f>
        <v>0.2</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5</v>
      </c>
      <c r="AA9" s="379">
        <f>IF(SUM(G9:Z9)&gt;0,SUM(G9:Z9),IF(AA$19&gt;0,"0",0))</f>
        <v>13583.7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t="str">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t="str">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12373.8</v>
      </c>
      <c r="I12" s="383" t="str">
        <f>IF(OR(ｳ.廃油!F27&gt;0,ｳ.廃油!F27&lt;0),ｳ.廃油!F27,IF(I$19&gt;0,"0",0))</f>
        <v>0</v>
      </c>
      <c r="J12" s="383" t="str">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12373.8</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t="str">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1204.2</v>
      </c>
      <c r="I14" s="383">
        <f>IF(OR(ｳ.廃油!F29&gt;0,ｳ.廃油!F29&lt;0),ｳ.廃油!F29,IF(I$19&gt;0,"0",0))</f>
        <v>0.1</v>
      </c>
      <c r="J14" s="383">
        <f>IF(OR(ｴ.廃酸!$F29&gt;0,ｴ.廃酸!$F29&lt;0),ｴ.廃酸!F29,IF(J$19&gt;0,"0",0))</f>
        <v>0.3</v>
      </c>
      <c r="K14" s="383">
        <f>IF(OR(ｵ.廃ｱﾙｶﾘ!$F29&gt;0,ｵ.廃ｱﾙｶﾘ!$F29&lt;0),ｵ.廃ｱﾙｶﾘ!F29,IF(K$19&gt;0,"0",0))</f>
        <v>0.1</v>
      </c>
      <c r="L14" s="383">
        <f>IF(OR(ｶ.廃ﾌﾟﾗ類!F29&gt;0,ｶ.廃ﾌﾟﾗ類!F29&lt;0),ｶ.廃ﾌﾟﾗ類!F29,IF(L$19&gt;0,"0",0))</f>
        <v>0.2</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5</v>
      </c>
      <c r="AA14" s="385">
        <f t="shared" si="0"/>
        <v>1209.8999999999999</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1204.2</v>
      </c>
      <c r="I15" s="383">
        <f>IF(OR(ｳ.廃油!F30&gt;0,ｳ.廃油!F30&lt;0),ｳ.廃油!F30,IF(I$19&gt;0,"0",0))</f>
        <v>0.1</v>
      </c>
      <c r="J15" s="383">
        <f>IF(OR(ｴ.廃酸!$F30&gt;0,ｴ.廃酸!$F30&lt;0),ｴ.廃酸!F30,IF(J$19&gt;0,"0",0))</f>
        <v>0.3</v>
      </c>
      <c r="K15" s="383">
        <f>IF(OR(ｵ.廃ｱﾙｶﾘ!$F30&gt;0,ｵ.廃ｱﾙｶﾘ!$F30&lt;0),ｵ.廃ｱﾙｶﾘ!F30,IF(K$19&gt;0,"0",0))</f>
        <v>0.1</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f t="shared" si="0"/>
        <v>1204.6999999999998</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1204.2</v>
      </c>
      <c r="I16" s="383">
        <f>IF(OR(ｳ.廃油!F31&gt;0,ｳ.廃油!F31&lt;0),ｳ.廃油!F31,IF(I$19&gt;0,"0",0))</f>
        <v>0.1</v>
      </c>
      <c r="J16" s="383">
        <f>IF(OR(ｴ.廃酸!$F31&gt;0,ｴ.廃酸!$F31&lt;0),ｴ.廃酸!F31,IF(J$19&gt;0,"0",0))</f>
        <v>0.3</v>
      </c>
      <c r="K16" s="383">
        <f>IF(OR(ｵ.廃ｱﾙｶﾘ!$F31&gt;0,ｵ.廃ｱﾙｶﾘ!$F31&lt;0),ｵ.廃ｱﾙｶﾘ!F31,IF(K$19&gt;0,"0",0))</f>
        <v>0.1</v>
      </c>
      <c r="L16" s="383">
        <f>IF(OR(ｶ.廃ﾌﾟﾗ類!F31&gt;0,ｶ.廃ﾌﾟﾗ類!F31&lt;0),ｶ.廃ﾌﾟﾗ類!F31,IF(L$19&gt;0,"0",0))</f>
        <v>0.2</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v>
      </c>
      <c r="AA16" s="385">
        <f t="shared" si="0"/>
        <v>1208.8999999999999</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t="str">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t="str">
        <f>IF(OR(ｳ.廃油!F33&gt;0,ｳ.廃油!F33&lt;0),ｳ.廃油!F33,IF(I$19&gt;0,"0",0))</f>
        <v>0</v>
      </c>
      <c r="J18" s="386" t="str">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13442.2</v>
      </c>
      <c r="I19" s="389">
        <f t="shared" si="1"/>
        <v>0.1</v>
      </c>
      <c r="J19" s="389">
        <f t="shared" si="1"/>
        <v>0.3</v>
      </c>
      <c r="K19" s="389">
        <f t="shared" si="1"/>
        <v>0.1</v>
      </c>
      <c r="L19" s="389">
        <f t="shared" si="1"/>
        <v>0.2</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5</v>
      </c>
      <c r="AA19" s="391">
        <f t="shared" ref="AA19:AA25" si="2">SUM(G19:Z19)</f>
        <v>13447.900000000001</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13442.2</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13442.2</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1192.2</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1192.2</v>
      </c>
    </row>
    <row r="27" spans="2:27" ht="24" customHeight="1" x14ac:dyDescent="0.15">
      <c r="B27" s="170"/>
      <c r="C27" s="784"/>
      <c r="D27" s="175" t="s">
        <v>25</v>
      </c>
      <c r="E27" s="778" t="s">
        <v>344</v>
      </c>
      <c r="F27" s="779"/>
      <c r="G27" s="409">
        <f t="shared" ref="G27:Z27" si="5">+G23-G26</f>
        <v>0</v>
      </c>
      <c r="H27" s="409">
        <f t="shared" si="5"/>
        <v>12250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12250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1192.2</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1192.2</v>
      </c>
    </row>
    <row r="32" spans="2:27" ht="24" customHeight="1" x14ac:dyDescent="0.15">
      <c r="B32" s="172">
        <v>7</v>
      </c>
      <c r="C32" s="130"/>
      <c r="D32" s="230"/>
      <c r="E32" s="225" t="s">
        <v>322</v>
      </c>
      <c r="F32" s="443"/>
      <c r="G32" s="415">
        <f t="shared" ref="G32:Z32" si="7">SUM(G33:G35)</f>
        <v>0</v>
      </c>
      <c r="H32" s="415">
        <f t="shared" si="7"/>
        <v>1192.2</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1192.2</v>
      </c>
    </row>
    <row r="33" spans="2:27" ht="24" customHeight="1" x14ac:dyDescent="0.15">
      <c r="B33" s="172" t="s">
        <v>226</v>
      </c>
      <c r="C33" s="130"/>
      <c r="D33" s="228"/>
      <c r="E33" s="223"/>
      <c r="F33" s="221" t="s">
        <v>233</v>
      </c>
      <c r="G33" s="418">
        <f>+ｱ.燃え殻!$AT$16</f>
        <v>0</v>
      </c>
      <c r="H33" s="418">
        <f>+ｲ.汚泥!$AT$16</f>
        <v>1192.2</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1192.2</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0.1</v>
      </c>
      <c r="J37" s="424">
        <f t="shared" si="8"/>
        <v>0.3</v>
      </c>
      <c r="K37" s="424">
        <f t="shared" si="8"/>
        <v>0.1</v>
      </c>
      <c r="L37" s="424">
        <f t="shared" si="8"/>
        <v>0.2</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5</v>
      </c>
      <c r="AA37" s="426">
        <f t="shared" si="4"/>
        <v>5.7</v>
      </c>
    </row>
    <row r="38" spans="2:27" ht="24" customHeight="1" x14ac:dyDescent="0.15">
      <c r="B38" s="170"/>
      <c r="C38" s="776"/>
      <c r="D38" s="227"/>
      <c r="E38" s="225" t="s">
        <v>319</v>
      </c>
      <c r="F38" s="443"/>
      <c r="G38" s="415">
        <f t="shared" ref="G38:Z38" si="9">SUM(G39:G41)</f>
        <v>0</v>
      </c>
      <c r="H38" s="415">
        <f t="shared" si="9"/>
        <v>0</v>
      </c>
      <c r="I38" s="415">
        <f t="shared" si="9"/>
        <v>0.1</v>
      </c>
      <c r="J38" s="415">
        <f t="shared" si="9"/>
        <v>0.3</v>
      </c>
      <c r="K38" s="415">
        <f t="shared" si="9"/>
        <v>0.1</v>
      </c>
      <c r="L38" s="415">
        <f t="shared" si="9"/>
        <v>0.2</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5</v>
      </c>
      <c r="AA38" s="417">
        <f t="shared" si="4"/>
        <v>5.7</v>
      </c>
    </row>
    <row r="39" spans="2:27" ht="24" customHeight="1" x14ac:dyDescent="0.15">
      <c r="B39" s="170"/>
      <c r="C39" s="776"/>
      <c r="D39" s="228"/>
      <c r="E39" s="223"/>
      <c r="F39" s="221" t="s">
        <v>233</v>
      </c>
      <c r="G39" s="418">
        <f>+ｱ.燃え殻!$Z$28</f>
        <v>0</v>
      </c>
      <c r="H39" s="418">
        <f>+ｲ.汚泥!$Z$28</f>
        <v>0</v>
      </c>
      <c r="I39" s="418">
        <f>+ｳ.廃油!$Z$28</f>
        <v>0.1</v>
      </c>
      <c r="J39" s="418">
        <f>+ｴ.廃酸!$Z$28</f>
        <v>0.3</v>
      </c>
      <c r="K39" s="418">
        <f>+ｵ.廃ｱﾙｶﾘ!$Z$28</f>
        <v>0.1</v>
      </c>
      <c r="L39" s="418">
        <f>+ｶ.廃ﾌﾟﾗ類!$Z$28</f>
        <v>0.2</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4</v>
      </c>
      <c r="AA39" s="420">
        <f t="shared" si="4"/>
        <v>4.7</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1</v>
      </c>
      <c r="AA40" s="420">
        <f t="shared" si="4"/>
        <v>1</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1192.2</v>
      </c>
      <c r="I43" s="427">
        <f>+ｳ.廃油!$AK$27</f>
        <v>0.1</v>
      </c>
      <c r="J43" s="427">
        <f>+ｴ.廃酸!$AK$27</f>
        <v>0.3</v>
      </c>
      <c r="K43" s="427">
        <f>+ｵ.廃ｱﾙｶﾘ!$AK$27</f>
        <v>0.1</v>
      </c>
      <c r="L43" s="427">
        <f>+ｶ.廃ﾌﾟﾗ類!$AK$27</f>
        <v>0.2</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5</v>
      </c>
      <c r="AA43" s="429">
        <f t="shared" si="4"/>
        <v>1197.8999999999999</v>
      </c>
    </row>
    <row r="44" spans="2:27" ht="24" customHeight="1" x14ac:dyDescent="0.15">
      <c r="B44" s="170"/>
      <c r="C44" s="177"/>
      <c r="D44" s="175" t="s">
        <v>188</v>
      </c>
      <c r="E44" s="778" t="s">
        <v>236</v>
      </c>
      <c r="F44" s="779"/>
      <c r="G44" s="430">
        <f>+ｱ.燃え殻!$AK$30</f>
        <v>0</v>
      </c>
      <c r="H44" s="430">
        <f>+ｲ.汚泥!$AK$30</f>
        <v>1192.2</v>
      </c>
      <c r="I44" s="430">
        <f>+ｳ.廃油!$AK$30</f>
        <v>0.1</v>
      </c>
      <c r="J44" s="430">
        <f>+ｴ.廃酸!$AK$30</f>
        <v>0.3</v>
      </c>
      <c r="K44" s="430">
        <f>+ｵ.廃ｱﾙｶﾘ!$AK$30</f>
        <v>0.1</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1192.6999999999998</v>
      </c>
    </row>
    <row r="45" spans="2:27" ht="24" customHeight="1" x14ac:dyDescent="0.15">
      <c r="B45" s="170"/>
      <c r="C45" s="177"/>
      <c r="D45" s="442" t="s">
        <v>190</v>
      </c>
      <c r="E45" s="805" t="s">
        <v>237</v>
      </c>
      <c r="F45" s="806"/>
      <c r="G45" s="433">
        <f>+ｱ.燃え殻!$AR$24</f>
        <v>0</v>
      </c>
      <c r="H45" s="433">
        <f>+ｲ.汚泥!$AR$24</f>
        <v>1192.2</v>
      </c>
      <c r="I45" s="433">
        <f>+ｳ.廃油!$AR$24</f>
        <v>0.1</v>
      </c>
      <c r="J45" s="433">
        <f>+ｴ.廃酸!$AR$24</f>
        <v>0.3</v>
      </c>
      <c r="K45" s="433">
        <f>+ｵ.廃ｱﾙｶﾘ!$AR$24</f>
        <v>0.1</v>
      </c>
      <c r="L45" s="433">
        <f>+ｶ.廃ﾌﾟﾗ類!$AR$24</f>
        <v>0.2</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4</v>
      </c>
      <c r="AA45" s="435">
        <f t="shared" si="4"/>
        <v>1196.8999999999999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27020.2</v>
      </c>
      <c r="I55" s="480">
        <f t="shared" si="10"/>
        <v>0.2</v>
      </c>
      <c r="J55" s="480">
        <f t="shared" si="10"/>
        <v>0.6</v>
      </c>
      <c r="K55" s="480">
        <f t="shared" si="10"/>
        <v>0.2</v>
      </c>
      <c r="L55" s="480">
        <f t="shared" si="10"/>
        <v>0.4</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10</v>
      </c>
      <c r="AA55" s="481">
        <f>+AA9+AA19+AA20</f>
        <v>27031.600000000002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16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神奈川県横浜市西区北幸2丁目8番4号</v>
      </c>
      <c r="M16" s="851"/>
      <c r="N16" s="851"/>
      <c r="O16" s="851"/>
      <c r="P16" s="851"/>
      <c r="Q16" s="851"/>
      <c r="R16" s="851"/>
      <c r="S16" s="851"/>
      <c r="T16" s="851"/>
      <c r="U16" s="282"/>
    </row>
    <row r="17" spans="1:21" ht="26.25" customHeight="1" x14ac:dyDescent="0.15">
      <c r="C17" s="86"/>
      <c r="I17" s="25"/>
      <c r="J17" s="25" t="s">
        <v>7</v>
      </c>
      <c r="K17" s="25"/>
      <c r="L17" s="851" t="str">
        <f>+表紙!L41</f>
        <v>ウォーターネクスト横浜株式会社
代表取締役　片山　淳</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045-323-2154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 xml:space="preserve"> 横浜市　川井浄水場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2854</v>
      </c>
      <c r="Q25" s="823"/>
      <c r="R25" s="823"/>
      <c r="S25" s="823"/>
      <c r="T25" s="823"/>
      <c r="U25" s="824"/>
    </row>
    <row r="26" spans="1:21" ht="26.25" customHeight="1" x14ac:dyDescent="0.15">
      <c r="C26" s="570" t="s">
        <v>11</v>
      </c>
      <c r="D26" s="571"/>
      <c r="E26" s="572"/>
      <c r="F26" s="838" t="str">
        <f>+表紙!F50</f>
        <v xml:space="preserve"> 神奈川県横浜市旭区上川井町2555</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Ｆ－電気・ガス・熱供給・水道業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19</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13583.7</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上水道事業で発生する汚泥量は、処理水量、降水量、原水濁度、凝集剤注入量等によるが、汚泥量を抑制するために原水水質を十分把握し、凝集剤注入量をより適切な量になるよう努めている。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13447.900000000001</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汚泥量増加の要因となる凝集剤の適切な使用量になるように制御を行い、減量に努める。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産業廃棄物は法令に則り、適切な分別収集を行っている。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12373.8</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汚泥量を抑制するために原水水質を十分把握し、凝集剤の効率的に使用することで汚泥の削減に努めている。</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12250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薬剤の効率的な使用を引き続き検討し廃棄物の削減に努める。</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1209.8999999999999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1204.6999999999998</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1208.8999999999999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・優良認定処理業者へ委託している。
・原則1回／年、委託業者のモニタリングを実施し、処理委託した廃棄物が適切に処理されていることを確認している。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1197.8999999999999</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1192.6999999999998</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1196.8999999999999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・優良認定処理業者へ委託を推進していく。
・原則1回／年、委託業者のモニタリングを実施し、処理委託した廃棄物が適切に処理されていることを確認する。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B1" zoomScale="85" zoomScaleNormal="85" workbookViewId="0">
      <selection activeCell="D7" sqref="D7:H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13442.2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1192.2</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13442.2</v>
      </c>
      <c r="P18" s="664"/>
      <c r="Q18" s="664"/>
      <c r="R18" s="664"/>
      <c r="S18" s="57" t="s">
        <v>14</v>
      </c>
      <c r="T18"/>
      <c r="U18" s="270"/>
      <c r="V18"/>
      <c r="W18" s="213"/>
      <c r="X18" s="742">
        <f>+ROUND(AG9,1)+ROUND(AG12,1)+ROUND(AG15,1)+AG18</f>
        <v>1192.2</v>
      </c>
      <c r="Y18" s="743"/>
      <c r="Z18" s="743"/>
      <c r="AA18" s="57" t="s">
        <v>4</v>
      </c>
      <c r="AB18" s="212"/>
      <c r="AC18" s="212"/>
      <c r="AD18" s="709"/>
      <c r="AG18" s="699">
        <f>+ROUND(AN18,1)+ROUND(AN21,1)</f>
        <v>1192.2</v>
      </c>
      <c r="AH18" s="744"/>
      <c r="AI18" s="744"/>
      <c r="AJ18" s="744"/>
      <c r="AK18" s="49" t="s">
        <v>13</v>
      </c>
      <c r="AL18" s="60"/>
      <c r="AN18" s="324">
        <f>+ROUND(AT16,1)+ROUND(AT17,1)+ROUND(AT18,1)</f>
        <v>1192.2</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12250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13578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1192.2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12373.8</v>
      </c>
      <c r="G27" s="712"/>
      <c r="H27" s="214" t="s">
        <v>198</v>
      </c>
      <c r="L27" s="709"/>
      <c r="O27" s="699">
        <f>+Q30+ROUND(Q33,1)</f>
        <v>0</v>
      </c>
      <c r="P27" s="700"/>
      <c r="Q27" s="700"/>
      <c r="R27" s="700"/>
      <c r="S27" s="49" t="s">
        <v>38</v>
      </c>
      <c r="T27" s="70"/>
      <c r="U27" s="70"/>
      <c r="X27" s="68" t="s">
        <v>39</v>
      </c>
      <c r="Y27" s="71"/>
      <c r="AG27" s="58"/>
      <c r="AH27" s="58"/>
      <c r="AI27" s="58"/>
      <c r="AJ27" s="58"/>
      <c r="AK27" s="742">
        <f>+AG18+O27</f>
        <v>1192.2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1204.2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1204.2</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v>1192.2</v>
      </c>
      <c r="AL30" s="652"/>
      <c r="AM30" s="652"/>
      <c r="AN30" s="652"/>
      <c r="AO30" s="57" t="s">
        <v>13</v>
      </c>
      <c r="AR30" s="758"/>
      <c r="AS30" s="755"/>
      <c r="AT30" s="755"/>
      <c r="AU30" s="756"/>
    </row>
    <row r="31" spans="2:48" ht="27" customHeight="1" thickTop="1" thickBot="1" x14ac:dyDescent="0.2">
      <c r="B31" s="725" t="s">
        <v>375</v>
      </c>
      <c r="C31" s="676"/>
      <c r="D31" s="676"/>
      <c r="E31" s="677"/>
      <c r="F31" s="711">
        <v>1204.2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0.1</v>
      </c>
      <c r="P27" s="700"/>
      <c r="Q27" s="700"/>
      <c r="R27" s="700"/>
      <c r="S27" s="49" t="s">
        <v>38</v>
      </c>
      <c r="T27" s="70"/>
      <c r="U27" s="70"/>
      <c r="X27" s="68" t="s">
        <v>39</v>
      </c>
      <c r="Y27" s="71"/>
      <c r="AG27" s="58"/>
      <c r="AH27" s="58"/>
      <c r="AI27" s="58"/>
      <c r="AJ27" s="58"/>
      <c r="AK27" s="742">
        <f>+AG18+O27</f>
        <v>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0.1</v>
      </c>
      <c r="G30" s="712"/>
      <c r="H30" s="214" t="s">
        <v>198</v>
      </c>
      <c r="L30" s="709"/>
      <c r="O30" s="61"/>
      <c r="Q30" s="699">
        <f>+ROUND(Z28,1)+ROUND(Z29,1)+ROUND(Z30,1)</f>
        <v>0.1</v>
      </c>
      <c r="R30" s="700"/>
      <c r="S30" s="700"/>
      <c r="T30" s="700"/>
      <c r="U30" s="49" t="s">
        <v>16</v>
      </c>
      <c r="X30" s="697" t="s">
        <v>186</v>
      </c>
      <c r="Y30" s="698"/>
      <c r="Z30" s="690"/>
      <c r="AA30" s="691"/>
      <c r="AB30" s="691"/>
      <c r="AC30" s="691"/>
      <c r="AD30" s="691"/>
      <c r="AE30" s="49" t="s">
        <v>13</v>
      </c>
      <c r="AK30" s="651">
        <v>0.1</v>
      </c>
      <c r="AL30" s="652"/>
      <c r="AM30" s="652"/>
      <c r="AN30" s="652"/>
      <c r="AO30" s="57" t="s">
        <v>13</v>
      </c>
      <c r="AR30" s="758"/>
      <c r="AS30" s="755"/>
      <c r="AT30" s="755"/>
      <c r="AU30" s="756"/>
    </row>
    <row r="31" spans="2:48" ht="27" customHeight="1" thickTop="1" thickBot="1" x14ac:dyDescent="0.2">
      <c r="B31" s="725" t="s">
        <v>375</v>
      </c>
      <c r="C31" s="676"/>
      <c r="D31" s="676"/>
      <c r="E31" s="677"/>
      <c r="F31" s="711">
        <v>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8" workbookViewId="0">
      <selection activeCell="W37" sqref="W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0.3</v>
      </c>
      <c r="P27" s="700"/>
      <c r="Q27" s="700"/>
      <c r="R27" s="700"/>
      <c r="S27" s="49" t="s">
        <v>38</v>
      </c>
      <c r="T27" s="70"/>
      <c r="U27" s="70"/>
      <c r="X27" s="68" t="s">
        <v>39</v>
      </c>
      <c r="Y27" s="71"/>
      <c r="AG27" s="58"/>
      <c r="AH27" s="58"/>
      <c r="AI27" s="58"/>
      <c r="AJ27" s="58"/>
      <c r="AK27" s="742">
        <f>+AG18+O27</f>
        <v>0.3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0.3</v>
      </c>
      <c r="G30" s="712"/>
      <c r="H30" s="214" t="s">
        <v>198</v>
      </c>
      <c r="L30" s="709"/>
      <c r="O30" s="61"/>
      <c r="Q30" s="699">
        <f>+ROUND(Z28,1)+ROUND(Z29,1)+ROUND(Z30,1)</f>
        <v>0.3</v>
      </c>
      <c r="R30" s="700"/>
      <c r="S30" s="700"/>
      <c r="T30" s="700"/>
      <c r="U30" s="49" t="s">
        <v>16</v>
      </c>
      <c r="X30" s="697" t="s">
        <v>186</v>
      </c>
      <c r="Y30" s="698"/>
      <c r="Z30" s="690"/>
      <c r="AA30" s="691"/>
      <c r="AB30" s="691"/>
      <c r="AC30" s="691"/>
      <c r="AD30" s="691"/>
      <c r="AE30" s="49" t="s">
        <v>13</v>
      </c>
      <c r="AK30" s="651">
        <v>0.3</v>
      </c>
      <c r="AL30" s="652"/>
      <c r="AM30" s="652"/>
      <c r="AN30" s="652"/>
      <c r="AO30" s="57" t="s">
        <v>13</v>
      </c>
      <c r="AR30" s="758"/>
      <c r="AS30" s="755"/>
      <c r="AT30" s="755"/>
      <c r="AU30" s="756"/>
    </row>
    <row r="31" spans="2:48" ht="27" customHeight="1" thickTop="1" thickBot="1" x14ac:dyDescent="0.2">
      <c r="B31" s="725" t="s">
        <v>375</v>
      </c>
      <c r="C31" s="676"/>
      <c r="D31" s="676"/>
      <c r="E31" s="677"/>
      <c r="F31" s="711">
        <v>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0.1</v>
      </c>
      <c r="P27" s="700"/>
      <c r="Q27" s="700"/>
      <c r="R27" s="700"/>
      <c r="S27" s="49" t="s">
        <v>38</v>
      </c>
      <c r="T27" s="70"/>
      <c r="U27" s="70"/>
      <c r="X27" s="68" t="s">
        <v>39</v>
      </c>
      <c r="Y27" s="71"/>
      <c r="AG27" s="58"/>
      <c r="AH27" s="58"/>
      <c r="AI27" s="58"/>
      <c r="AJ27" s="58"/>
      <c r="AK27" s="742">
        <f>+AG18+O27</f>
        <v>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0.1</v>
      </c>
      <c r="G30" s="712"/>
      <c r="H30" s="214" t="s">
        <v>198</v>
      </c>
      <c r="L30" s="709"/>
      <c r="O30" s="61"/>
      <c r="Q30" s="699">
        <f>+ROUND(Z28,1)+ROUND(Z29,1)+ROUND(Z30,1)</f>
        <v>0.1</v>
      </c>
      <c r="R30" s="700"/>
      <c r="S30" s="700"/>
      <c r="T30" s="700"/>
      <c r="U30" s="49" t="s">
        <v>16</v>
      </c>
      <c r="X30" s="697" t="s">
        <v>186</v>
      </c>
      <c r="Y30" s="698"/>
      <c r="Z30" s="690"/>
      <c r="AA30" s="691"/>
      <c r="AB30" s="691"/>
      <c r="AC30" s="691"/>
      <c r="AD30" s="691"/>
      <c r="AE30" s="49" t="s">
        <v>13</v>
      </c>
      <c r="AK30" s="651">
        <v>0.1</v>
      </c>
      <c r="AL30" s="652"/>
      <c r="AM30" s="652"/>
      <c r="AN30" s="652"/>
      <c r="AO30" s="57" t="s">
        <v>13</v>
      </c>
      <c r="AR30" s="758"/>
      <c r="AS30" s="755"/>
      <c r="AT30" s="755"/>
      <c r="AU30" s="756"/>
    </row>
    <row r="31" spans="2:48" ht="27" customHeight="1" thickTop="1" thickBot="1" x14ac:dyDescent="0.2">
      <c r="B31" s="725" t="s">
        <v>375</v>
      </c>
      <c r="C31" s="676"/>
      <c r="D31" s="676"/>
      <c r="E31" s="677"/>
      <c r="F31" s="711">
        <v>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8" workbookViewId="0">
      <selection activeCell="AS37" sqref="AS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0.2</v>
      </c>
      <c r="P27" s="700"/>
      <c r="Q27" s="700"/>
      <c r="R27" s="700"/>
      <c r="S27" s="49" t="s">
        <v>38</v>
      </c>
      <c r="T27" s="70"/>
      <c r="U27" s="70"/>
      <c r="X27" s="68" t="s">
        <v>39</v>
      </c>
      <c r="Y27" s="71"/>
      <c r="AG27" s="58"/>
      <c r="AH27" s="58"/>
      <c r="AI27" s="58"/>
      <c r="AJ27" s="58"/>
      <c r="AK27" s="742">
        <f>+AG18+O27</f>
        <v>0.2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4"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横浜市　川井浄水場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2025-06-15T05:13:06Z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