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4A1A928B-E854-4D49-B431-30DCF51ED3EA}" xr6:coauthVersionLast="47" xr6:coauthVersionMax="47" xr10:uidLastSave="{00000000-0000-0000-0000-000000000000}"/>
  <bookViews>
    <workbookView xWindow="11460" yWindow="300" windowWidth="17370" windowHeight="13860" tabRatio="808" firstSheet="6"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1"/>
  <c r="S60" i="94" s="1"/>
  <c r="AL31" i="79"/>
  <c r="R60" i="94" s="1"/>
  <c r="AL31" i="89"/>
  <c r="Q60" i="94" s="1"/>
  <c r="AL31" i="88"/>
  <c r="P60" i="94" s="1"/>
  <c r="AL31" i="87"/>
  <c r="O60" i="94" s="1"/>
  <c r="AL31" i="86"/>
  <c r="N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4" l="1"/>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<sst xmlns="http://schemas.openxmlformats.org/spreadsheetml/2006/main" count="3304" uniqueCount="474">
  <si>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</si>
  <si>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</si>
  <si>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</si>
  <si>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</si>
  <si>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</si>
  <si>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</si>
  <si>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</si>
  <si>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</si>
  <si>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</si>
  <si>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</si>
  <si>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</si>
  <si>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</si>
  <si>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</si>
  <si>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</si>
  <si>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</si>
  <si>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</si>
  <si>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</si>
  <si>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</si>
  <si>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</si>
  <si>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</si>
  <si>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</si>
  <si>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</si>
  <si>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</si>
  <si>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</si>
  <si>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</si>
  <si>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</si>
  <si>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</si>
  <si>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</si>
  <si>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</si>
  <si>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</si>
  <si>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</si>
  <si>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</si>
  <si>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</si>
  <si>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</si>
  <si>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</si>
  <si>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</si>
  <si>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</si>
  <si>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</si>
  <si>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</si>
  <si>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</si>
  <si>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</si>
  <si>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</si>
  <si>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</si>
  <si>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</si>
  <si>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</si>
  <si>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</si>
  <si>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</si>
  <si>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</si>
  <si>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</si>
  <si>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</si>
  <si>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</si>
  <si>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</si>
  <si>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</si>
  <si>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</si>
  <si>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</si>
  <si>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</si>
  <si>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</si>
  <si>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</si>
  <si>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</si>
  <si>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</si>
  <si>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</si>
  <si>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</si>
  <si>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</si>
  <si>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</si>
  <si>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</si>
  <si>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</si>
  <si>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</si>
  <si>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</si>
  <si>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</si>
  <si>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</si>
  <si>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</si>
  <si>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</si>
  <si>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</si>
  <si>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</si>
  <si>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</si>
  <si>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</si>
  <si>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</si>
  <si>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</si>
  <si>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</si>
  <si>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</si>
  <si>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</si>
  <si>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</si>
  <si>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</si>
  <si>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</si>
  <si>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</si>
  <si>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</si>
  <si>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</si>
  <si>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</si>
  <si>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</si>
  <si>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</si>
  <si>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</si>
  <si>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</si>
  <si>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</si>
  <si>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</si>
  <si>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</si>
  <si>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</si>
  <si>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</si>
  <si>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</si>
  <si>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</si>
  <si>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</si>
  <si>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</si>
  <si>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</si>
  <si>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</si>
  <si>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</si>
  <si>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</si>
  <si>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</si>
  <si>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</si>
  <si>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</si>
  <si>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</si>
  <si>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</si>
  <si>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</si>
  <si>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</si>
  <si>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</si>
  <si>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</si>
  <si>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</si>
  <si>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</si>
  <si>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</si>
  <si>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</si>
  <si>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</si>
  <si>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</si>
  <si>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</si>
  <si>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</si>
  <si>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</si>
  <si>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</si>
  <si>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</si>
  <si>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</si>
  <si>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</si>
  <si>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</si>
  <si>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</si>
  <si>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</si>
  <si>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</si>
  <si>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</si>
  <si>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</si>
  <si>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</si>
  <si>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</si>
  <si>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</si>
  <si>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</si>
  <si>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</si>
  <si>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</si>
  <si>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</si>
  <si>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</si>
  <si>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</si>
  <si>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</si>
  <si>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</si>
  <si>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</si>
  <si>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</si>
  <si>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</si>
  <si>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</si>
  <si>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</si>
  <si>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</si>
  <si>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</si>
  <si>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</si>
  <si>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</si>
  <si>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</si>
  <si>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</si>
  <si>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</si>
  <si>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</si>
  <si>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</si>
  <si>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</si>
  <si>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</si>
  <si>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</si>
  <si>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</si>
  <si>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</si>
  <si>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</si>
  <si>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</si>
  <si>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</si>
  <si>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</si>
  <si>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</si>
  <si>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</si>
  <si>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</si>
  <si>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</si>
  <si>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</si>
  <si>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</si>
  <si>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</si>
  <si>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</si>
  <si>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</si>
  <si>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</si>
  <si>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</si>
  <si>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</si>
  <si>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</si>
  <si>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</si>
  <si>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</si>
  <si>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</si>
  <si>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</si>
  <si>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</si>
  <si>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</si>
  <si>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</si>
  <si>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</si>
  <si>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</si>
  <si>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</si>
  <si>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</si>
  <si>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</si>
  <si>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</si>
  <si>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</si>
  <si>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</si>
  <si>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</si>
  <si>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</si>
  <si>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</si>
  <si>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</si>
  <si>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</si>
  <si>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</si>
  <si>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</si>
  <si>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</si>
  <si>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</si>
  <si>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</si>
  <si>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</si>
  <si>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</si>
  <si>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</si>
  <si>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</si>
  <si>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</si>
  <si>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</si>
  <si>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</si>
  <si>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</si>
  <si>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</si>
  <si>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</si>
  <si>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</si>
  <si>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</si>
  <si>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</si>
  <si>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</si>
  <si>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</si>
  <si>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</si>
  <si>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</si>
  <si>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</si>
  <si>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</si>
  <si>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</si>
  <si>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</si>
  <si>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</si>
  <si>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</si>
  <si>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</si>
  <si>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</si>
  <si>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</si>
  <si>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</si>
  <si>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</si>
  <si>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</si>
  <si>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</si>
  <si>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</si>
  <si>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</si>
  <si>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</si>
  <si>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</si>
  <si>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</si>
  <si>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</si>
  <si>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</si>
  <si>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</si>
  <si>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</si>
  <si>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</si>
  <si>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</si>
  <si>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</si>
  <si>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</si>
  <si>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</si>
  <si>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</si>
  <si>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</si>
  <si>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</si>
  <si>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</si>
  <si>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</si>
  <si>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</si>
  <si>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</si>
  <si>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</si>
  <si>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</si>
  <si>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</si>
  <si>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</si>
  <si>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</si>
  <si>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</si>
  <si>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</si>
  <si>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</si>
  <si>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</si>
  <si>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</si>
  <si>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</si>
  <si>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</si>
  <si>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</si>
  <si>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</si>
  <si>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</si>
  <si>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</si>
  <si>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</si>
  <si>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</si>
  <si>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</si>
  <si>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</si>
  <si>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</si>
  <si>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</si>
  <si>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</si>
  <si>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</si>
  <si>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</si>
  <si>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</si>
  <si>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</si>
  <si>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</si>
  <si>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</si>
  <si>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</si>
  <si>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</si>
  <si>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</si>
  <si>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</si>
  <si>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</si>
  <si>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</si>
  <si>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</si>
  <si>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</si>
  <si>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</si>
  <si>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</si>
  <si>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</si>
  <si>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</si>
  <si>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</si>
  <si>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</si>
  <si>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</si>
  <si>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</si>
  <si>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</si>
  <si>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</si>
  <si>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</si>
  <si>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</si>
  <si>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</si>
  <si>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</si>
  <si>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</si>
  <si>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</si>
  <si>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</si>
  <si>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</si>
  <si>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</si>
  <si>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</si>
  <si>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</si>
  <si>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</si>
  <si>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</si>
  <si>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</si>
  <si>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</si>
  <si>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</si>
  <si>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</si>
  <si>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</si>
  <si>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</si>
  <si>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</si>
  <si>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</si>
  <si>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</si>
  <si>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</si>
  <si>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</si>
  <si>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</si>
  <si>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</si>
  <si>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</si>
  <si>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</si>
  <si>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</si>
  <si>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</si>
  <si>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</si>
  <si>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</si>
  <si>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</si>
  <si>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</si>
  <si>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</si>
  <si>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</si>
  <si>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</si>
  <si>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</si>
  <si>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</si>
  <si>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</si>
  <si>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</si>
  <si>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</si>
  <si>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</si>
  <si>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</si>
  <si>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</si>
  <si>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</si>
  <si>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</si>
  <si>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</si>
  <si>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</si>
  <si>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</si>
  <si>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</si>
  <si>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</si>
  <si>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</si>
  <si>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</si>
  <si>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</si>
  <si>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</si>
  <si>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</si>
  <si>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</si>
  <si>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</si>
  <si>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</si>
  <si>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</si>
  <si>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</si>
  <si>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</si>
  <si>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</si>
  <si>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</si>
  <si>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</si>
  <si>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</si>
  <si>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</si>
  <si>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</si>
  <si>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</si>
  <si>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</si>
  <si>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</si>
  <si>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</si>
  <si>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</si>
  <si>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</si>
  <si>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</si>
  <si>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</si>
  <si>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</si>
  <si>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</si>
  <si>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</si>
  <si>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</si>
  <si>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</si>
  <si>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</si>
  <si>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</si>
  <si>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</si>
  <si>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</si>
  <si>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</si>
  <si>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</si>
  <si>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</si>
  <si>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</si>
  <si>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</si>
  <si>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</si>
  <si>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</si>
  <si>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</si>
  <si>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</si>
  <si>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</si>
  <si>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</si>
  <si>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</si>
  <si>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</si>
  <si>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</si>
  <si>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</si>
  <si>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</si>
  <si>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</si>
  <si>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</si>
  <si>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</si>
  <si>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</si>
  <si>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</si>
  <si>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</si>
  <si>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</si>
  <si>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</si>
  <si>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</si>
  <si>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</si>
  <si>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</si>
  <si>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</si>
  <si>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</si>
  <si>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</si>
  <si>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</si>
  <si>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</si>
  <si>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</si>
  <si>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</si>
  <si>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</si>
  <si>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</si>
  <si>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</si>
  <si>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</si>
  <si>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</si>
  <si>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</si>
  <si>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</si>
  <si>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</si>
  <si>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</si>
  <si>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</si>
  <si>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</si>
  <si>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</si>
  <si>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</si>
  <si>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</si>
  <si>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</si>
  <si>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</si>
  <si>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</si>
  <si>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</si>
  <si>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</si>
  <si>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</si>
  <si>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</si>
  <si>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</si>
  <si>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</si>
  <si>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</si>
  <si>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</si>
  <si>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</si>
  <si>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</si>
  <si>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</si>
  <si>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</si>
  <si>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</si>
  <si>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</si>
  <si>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</si>
  <si>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</si>
  <si>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</si>
  <si>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</si>
  <si>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</si>
  <si>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</si>
  <si>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</si>
  <si>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</si>
  <si>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</si>
  <si>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</si>
  <si>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045-503-8540</t>
    <phoneticPr fontId="3"/>
  </si>
  <si>
    <t>横浜市西区北幸1丁目4番1号</t>
    <phoneticPr fontId="3"/>
  </si>
  <si>
    <t>株式会社オカムラ
代表取締役　中村　雅行</t>
    <phoneticPr fontId="3"/>
  </si>
  <si>
    <t>株式会社オカムラ　横浜物流センター</t>
    <phoneticPr fontId="3"/>
  </si>
  <si>
    <t>横浜市鶴見区末広町2-4-3</t>
    <phoneticPr fontId="3"/>
  </si>
  <si>
    <t>045-319-3401</t>
    <phoneticPr fontId="3"/>
  </si>
  <si>
    <t>横浜市長</t>
    <phoneticPr fontId="3"/>
  </si>
  <si>
    <t>Ｅ13－家具・装備品製造業</t>
    <phoneticPr fontId="3"/>
  </si>
  <si>
    <t>家具・装備品製造業</t>
    <phoneticPr fontId="3"/>
  </si>
  <si>
    <t>令和    7年    6月    16日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</si>
</sst>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view="pageBreakPreview" zoomScale="120" zoomScaleNormal="100" zoomScaleSheetLayoutView="120" workbookViewId="0">
      <selection activeCell="N9" sqref="N9"/>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463</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473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470</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465</v>
      </c>
      <c r="K39" s="575"/>
      <c r="L39" s="576"/>
      <c r="M39" s="576"/>
      <c r="N39" s="576"/>
      <c r="O39" s="577"/>
      <c r="Q39" s="24"/>
      <c r="R39" s="99"/>
    </row>
    <row r="40" spans="1:19" ht="26.25" customHeight="1">
      <c r="C40" s="88"/>
      <c r="D40" s="28"/>
      <c r="E40" s="28"/>
      <c r="F40" s="28"/>
      <c r="G40" s="28"/>
      <c r="H40" s="29" t="s">
        <v>7</v>
      </c>
      <c r="I40" s="29"/>
      <c r="J40" s="575" t="s">
        <v>466</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469</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467</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7037</v>
      </c>
      <c r="N48" s="602"/>
      <c r="O48" s="603"/>
    </row>
    <row r="49" spans="3:21" ht="18" customHeight="1">
      <c r="C49" s="552" t="s">
        <v>11</v>
      </c>
      <c r="D49" s="584"/>
      <c r="E49" s="585"/>
      <c r="F49" s="571" t="s">
        <v>468</v>
      </c>
      <c r="G49" s="572"/>
      <c r="H49" s="572"/>
      <c r="I49" s="572"/>
      <c r="J49" s="572"/>
      <c r="K49" s="572"/>
      <c r="L49" s="463" t="s">
        <v>172</v>
      </c>
      <c r="M49" s="466"/>
      <c r="N49" s="604" t="s">
        <v>464</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471</v>
      </c>
      <c r="G52" s="640"/>
      <c r="H52" s="640"/>
      <c r="I52" s="640"/>
      <c r="J52" s="36" t="s">
        <v>47</v>
      </c>
      <c r="K52" s="36"/>
      <c r="L52" s="641" t="s">
        <v>472</v>
      </c>
      <c r="M52" s="641"/>
      <c r="N52" s="642"/>
      <c r="O52" s="643"/>
    </row>
    <row r="53" spans="3:21" ht="22.5" customHeight="1">
      <c r="C53" s="360"/>
      <c r="D53" s="452" t="s">
        <v>19</v>
      </c>
      <c r="E53" s="470" t="s">
        <v>365</v>
      </c>
      <c r="F53" s="644" t="s">
        <v>366</v>
      </c>
      <c r="G53" s="645"/>
      <c r="H53" s="646"/>
      <c r="I53" s="644" t="s">
        <v>367</v>
      </c>
      <c r="J53" s="647"/>
      <c r="K53" s="648"/>
      <c r="L53" s="649">
        <v>16404</v>
      </c>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60</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1532.3</v>
      </c>
      <c r="I63" s="292" t="s">
        <v>4</v>
      </c>
      <c r="J63" s="623" t="s">
        <v>324</v>
      </c>
      <c r="K63" s="624"/>
      <c r="L63" s="625"/>
      <c r="M63" s="621">
        <f>+別紙!AA14</f>
        <v>1396.3</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1297.8</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686.69999999999993</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4" zoomScaleNormal="100" workbookViewId="0">
      <selection activeCell="D33" sqref="D33: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962.6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974</v>
      </c>
      <c r="E24" s="684"/>
      <c r="F24" s="684"/>
      <c r="G24" s="211" t="s">
        <v>198</v>
      </c>
      <c r="H24" s="673">
        <f>+F12</f>
        <v>962.6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962.6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962.6</v>
      </c>
      <c r="Q27" s="733"/>
      <c r="R27" s="733"/>
      <c r="S27" s="733"/>
      <c r="T27" s="54" t="s">
        <v>38</v>
      </c>
      <c r="U27" s="74"/>
      <c r="V27" s="74"/>
      <c r="Y27" s="72" t="s">
        <v>39</v>
      </c>
      <c r="Z27" s="75"/>
      <c r="AH27" s="63"/>
      <c r="AI27" s="63"/>
      <c r="AJ27" s="63"/>
      <c r="AK27" s="63"/>
      <c r="AL27" s="703">
        <f>+AH18+P27</f>
        <v>962.6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962.6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974</v>
      </c>
      <c r="E29" s="684"/>
      <c r="F29" s="684"/>
      <c r="G29" s="211" t="s">
        <v>198</v>
      </c>
      <c r="H29" s="673">
        <f>+AL27</f>
        <v>962.6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974</v>
      </c>
      <c r="E30" s="684"/>
      <c r="F30" s="684"/>
      <c r="G30" s="211" t="s">
        <v>198</v>
      </c>
      <c r="H30" s="673">
        <f>+AL30</f>
        <v>226.3</v>
      </c>
      <c r="I30" s="674"/>
      <c r="J30" s="211" t="s">
        <v>198</v>
      </c>
      <c r="M30" s="682"/>
      <c r="P30" s="66"/>
      <c r="R30" s="687">
        <f>+ROUND(AA28,1)+ROUND(AA29,1)+ROUND(AA30,1)</f>
        <v>962.6</v>
      </c>
      <c r="S30" s="733"/>
      <c r="T30" s="733"/>
      <c r="U30" s="733"/>
      <c r="V30" s="54" t="s">
        <v>16</v>
      </c>
      <c r="Y30" s="688" t="s">
        <v>186</v>
      </c>
      <c r="Z30" s="689"/>
      <c r="AA30" s="729"/>
      <c r="AB30" s="730"/>
      <c r="AC30" s="730"/>
      <c r="AD30" s="730"/>
      <c r="AE30" s="730"/>
      <c r="AF30" s="54" t="s">
        <v>13</v>
      </c>
      <c r="AL30" s="706">
        <v>226.3</v>
      </c>
      <c r="AM30" s="707"/>
      <c r="AN30" s="707"/>
      <c r="AO30" s="707"/>
      <c r="AP30" s="62" t="s">
        <v>13</v>
      </c>
      <c r="AS30" s="725"/>
      <c r="AT30" s="722"/>
      <c r="AU30" s="722"/>
      <c r="AV30" s="723"/>
      <c r="AW30" s="498"/>
    </row>
    <row r="31" spans="2:49" ht="27" customHeight="1" thickTop="1" thickBot="1">
      <c r="B31" s="660" t="s">
        <v>226</v>
      </c>
      <c r="C31" s="661"/>
      <c r="D31" s="684">
        <v>264.39999999999998</v>
      </c>
      <c r="E31" s="684"/>
      <c r="F31" s="684"/>
      <c r="G31" s="211" t="s">
        <v>198</v>
      </c>
      <c r="H31" s="673">
        <f>+AS24</f>
        <v>962.6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6" zoomScaleNormal="100" workbookViewId="0">
      <selection activeCell="AI28" sqref="AI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10.6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6.3</v>
      </c>
      <c r="E24" s="684"/>
      <c r="F24" s="684"/>
      <c r="G24" s="211" t="s">
        <v>198</v>
      </c>
      <c r="H24" s="673">
        <f>+F12</f>
        <v>10.6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10.6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10.6</v>
      </c>
      <c r="Q27" s="733"/>
      <c r="R27" s="733"/>
      <c r="S27" s="733"/>
      <c r="T27" s="54" t="s">
        <v>38</v>
      </c>
      <c r="U27" s="74"/>
      <c r="V27" s="74"/>
      <c r="Y27" s="72" t="s">
        <v>39</v>
      </c>
      <c r="Z27" s="75"/>
      <c r="AH27" s="63"/>
      <c r="AI27" s="63"/>
      <c r="AJ27" s="63"/>
      <c r="AK27" s="63"/>
      <c r="AL27" s="703">
        <f>+AH18+P27</f>
        <v>10.6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10.6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6.3</v>
      </c>
      <c r="E29" s="684"/>
      <c r="F29" s="684"/>
      <c r="G29" s="211" t="s">
        <v>198</v>
      </c>
      <c r="H29" s="673">
        <f>+AL27</f>
        <v>10.6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6.3</v>
      </c>
      <c r="E30" s="684"/>
      <c r="F30" s="684"/>
      <c r="G30" s="211" t="s">
        <v>198</v>
      </c>
      <c r="H30" s="673">
        <f>+AL30</f>
        <v>10.6</v>
      </c>
      <c r="I30" s="674"/>
      <c r="J30" s="211" t="s">
        <v>198</v>
      </c>
      <c r="M30" s="682"/>
      <c r="P30" s="66"/>
      <c r="R30" s="687">
        <f>+ROUND(AA28,1)+ROUND(AA29,1)+ROUND(AA30,1)</f>
        <v>10.6</v>
      </c>
      <c r="S30" s="733"/>
      <c r="T30" s="733"/>
      <c r="U30" s="733"/>
      <c r="V30" s="54" t="s">
        <v>16</v>
      </c>
      <c r="Y30" s="688" t="s">
        <v>186</v>
      </c>
      <c r="Z30" s="689"/>
      <c r="AA30" s="729"/>
      <c r="AB30" s="730"/>
      <c r="AC30" s="730"/>
      <c r="AD30" s="730"/>
      <c r="AE30" s="730"/>
      <c r="AF30" s="54" t="s">
        <v>13</v>
      </c>
      <c r="AL30" s="706">
        <v>10.6</v>
      </c>
      <c r="AM30" s="707"/>
      <c r="AN30" s="707"/>
      <c r="AO30" s="707"/>
      <c r="AP30" s="62" t="s">
        <v>13</v>
      </c>
      <c r="AS30" s="725"/>
      <c r="AT30" s="722"/>
      <c r="AU30" s="722"/>
      <c r="AV30" s="723"/>
      <c r="AW30" s="498"/>
    </row>
    <row r="31" spans="2:49" ht="27" customHeight="1" thickTop="1" thickBot="1">
      <c r="B31" s="660" t="s">
        <v>226</v>
      </c>
      <c r="C31" s="661"/>
      <c r="D31" s="684">
        <v>6.3</v>
      </c>
      <c r="E31" s="684"/>
      <c r="F31" s="684"/>
      <c r="G31" s="211" t="s">
        <v>198</v>
      </c>
      <c r="H31" s="673">
        <f>+AS24</f>
        <v>10.6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株式会社オカムラ　横浜物流センター</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6" zoomScaleNormal="100" workbookViewId="0">
      <selection activeCell="Z14" sqref="Z1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119.1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85</v>
      </c>
      <c r="E24" s="684"/>
      <c r="F24" s="684"/>
      <c r="G24" s="211" t="s">
        <v>198</v>
      </c>
      <c r="H24" s="673">
        <f>+F12</f>
        <v>119.1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119.1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119.1</v>
      </c>
      <c r="Q27" s="733"/>
      <c r="R27" s="733"/>
      <c r="S27" s="733"/>
      <c r="T27" s="54" t="s">
        <v>38</v>
      </c>
      <c r="U27" s="74"/>
      <c r="V27" s="74"/>
      <c r="Y27" s="72" t="s">
        <v>39</v>
      </c>
      <c r="Z27" s="75"/>
      <c r="AH27" s="63"/>
      <c r="AI27" s="63"/>
      <c r="AJ27" s="63"/>
      <c r="AK27" s="63"/>
      <c r="AL27" s="703">
        <f>+AH18+P27</f>
        <v>119.1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119.1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85</v>
      </c>
      <c r="E29" s="684"/>
      <c r="F29" s="684"/>
      <c r="G29" s="211" t="s">
        <v>198</v>
      </c>
      <c r="H29" s="673">
        <f>+AL27</f>
        <v>119.1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84.3</v>
      </c>
      <c r="E30" s="684"/>
      <c r="F30" s="684"/>
      <c r="G30" s="211" t="s">
        <v>198</v>
      </c>
      <c r="H30" s="673">
        <f>+AL30</f>
        <v>118</v>
      </c>
      <c r="I30" s="674"/>
      <c r="J30" s="211" t="s">
        <v>198</v>
      </c>
      <c r="M30" s="682"/>
      <c r="P30" s="66"/>
      <c r="R30" s="687">
        <f>+ROUND(AA28,1)+ROUND(AA29,1)+ROUND(AA30,1)</f>
        <v>119.1</v>
      </c>
      <c r="S30" s="733"/>
      <c r="T30" s="733"/>
      <c r="U30" s="733"/>
      <c r="V30" s="54" t="s">
        <v>16</v>
      </c>
      <c r="Y30" s="688" t="s">
        <v>186</v>
      </c>
      <c r="Z30" s="689"/>
      <c r="AA30" s="729"/>
      <c r="AB30" s="730"/>
      <c r="AC30" s="730"/>
      <c r="AD30" s="730"/>
      <c r="AE30" s="730"/>
      <c r="AF30" s="54" t="s">
        <v>13</v>
      </c>
      <c r="AL30" s="706">
        <v>118</v>
      </c>
      <c r="AM30" s="707"/>
      <c r="AN30" s="707"/>
      <c r="AO30" s="707"/>
      <c r="AP30" s="62" t="s">
        <v>13</v>
      </c>
      <c r="AS30" s="725"/>
      <c r="AT30" s="722"/>
      <c r="AU30" s="722"/>
      <c r="AV30" s="723"/>
      <c r="AW30" s="498"/>
    </row>
    <row r="31" spans="2:49" ht="27" customHeight="1" thickTop="1" thickBot="1">
      <c r="B31" s="660" t="s">
        <v>226</v>
      </c>
      <c r="C31" s="661"/>
      <c r="D31" s="684">
        <v>85</v>
      </c>
      <c r="E31" s="684"/>
      <c r="F31" s="684"/>
      <c r="G31" s="211" t="s">
        <v>198</v>
      </c>
      <c r="H31" s="673">
        <f>+AS24</f>
        <v>119.1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株式会社オカムラ　横浜物流センター</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t="str">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195</v>
      </c>
      <c r="M9" s="392">
        <f>IF(OR(ｷ.紙くず!D24&gt;0,ｷ.紙くず!D24&lt;0),ｷ.紙くず!D24,IF(M$19&gt;0,"0",0))</f>
        <v>136</v>
      </c>
      <c r="N9" s="392">
        <f>IF(OR(ｸ.木くず!D24&gt;0,ｸ.木くず!D24&lt;0),ｸ.木くず!D24,IF(N$19&gt;0,"0",0))</f>
        <v>136</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974</v>
      </c>
      <c r="T9" s="392">
        <f>IF(OR(ｾ.ｶﾞﾗｽ･ｺﾝｸﾘ･陶磁器くず!D24&gt;0,ｾ.ｶﾞﾗｽ･ｺﾝｸﾘ･陶磁器くず!D24&lt;0),ｾ.ｶﾞﾗｽ･ｺﾝｸﾘ･陶磁器くず!D24,IF(T$19&gt;0,"0",0))</f>
        <v>6.3</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85</v>
      </c>
      <c r="AA9" s="394">
        <f>IF(SUM(G9:Z9)&gt;0,SUM(G9:Z9),IF(AA$19&gt;0,"0",0))</f>
        <v>1532.3</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t="str">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195</v>
      </c>
      <c r="M14" s="398">
        <f>IF(OR(ｷ.紙くず!D29&gt;0,ｷ.紙くず!D29&lt;0),ｷ.紙くず!D29,IF(M$19&gt;0,"0",0))</f>
        <v>0</v>
      </c>
      <c r="N14" s="398">
        <f>IF(OR(ｸ.木くず!D29&gt;0,ｸ.木くず!D29&lt;0),ｸ.木くず!D29,IF(N$19&gt;0,"0",0))</f>
        <v>136</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974</v>
      </c>
      <c r="T14" s="398">
        <f>IF(OR(ｾ.ｶﾞﾗｽ･ｺﾝｸﾘ･陶磁器くず!D29&gt;0,ｾ.ｶﾞﾗｽ･ｺﾝｸﾘ･陶磁器くず!D29&lt;0),ｾ.ｶﾞﾗｽ･ｺﾝｸﾘ･陶磁器くず!D29,IF(T$19&gt;0,"0",0))</f>
        <v>6.3</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85</v>
      </c>
      <c r="AA14" s="400">
        <f t="shared" si="0"/>
        <v>1396.3</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97.2</v>
      </c>
      <c r="M15" s="398">
        <f>IF(OR(ｷ.紙くず!D30&gt;0,ｷ.紙くず!D30&lt;0),ｷ.紙くず!D30,IF(M$19&gt;0,"0",0))</f>
        <v>0</v>
      </c>
      <c r="N15" s="398">
        <f>IF(OR(ｸ.木くず!D30&gt;0,ｸ.木くず!D30&lt;0),ｸ.木くず!D30,IF(N$19&gt;0,"0",0))</f>
        <v>136</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974</v>
      </c>
      <c r="T15" s="398">
        <f>IF(OR(ｾ.ｶﾞﾗｽ･ｺﾝｸﾘ･陶磁器くず!D30&gt;0,ｾ.ｶﾞﾗｽ･ｺﾝｸﾘ･陶磁器くず!D30&lt;0),ｾ.ｶﾞﾗｽ･ｺﾝｸﾘ･陶磁器くず!D30,IF(T$19&gt;0,"0",0))</f>
        <v>6.3</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84.3</v>
      </c>
      <c r="AA15" s="400">
        <f t="shared" si="0"/>
        <v>1297.8</v>
      </c>
    </row>
    <row r="16" spans="2:27" ht="20.45" customHeight="1">
      <c r="B16" s="184" t="s">
        <v>245</v>
      </c>
      <c r="C16" s="798" t="s">
        <v>243</v>
      </c>
      <c r="D16" s="798"/>
      <c r="E16" s="798"/>
      <c r="F16" s="799"/>
      <c r="G16" s="398">
        <f>IF(OR(ｱ.燃え殻!D31&gt;0,ｱ.燃え殻!D31&lt;0),ｱ.燃え殻!D31,IF(G$19&gt;0,"0",0))</f>
        <v>0</v>
      </c>
      <c r="H16" s="398" t="str">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195</v>
      </c>
      <c r="M16" s="398">
        <f>IF(OR(ｷ.紙くず!D31&gt;0,ｷ.紙くず!D31&lt;0),ｷ.紙くず!D31,IF(M$19&gt;0,"0",0))</f>
        <v>0</v>
      </c>
      <c r="N16" s="398">
        <f>IF(OR(ｸ.木くず!D31&gt;0,ｸ.木くず!D31&lt;0),ｸ.木くず!D31,IF(N$19&gt;0,"0",0))</f>
        <v>136</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264.39999999999998</v>
      </c>
      <c r="T16" s="398">
        <f>IF(OR(ｾ.ｶﾞﾗｽ･ｺﾝｸﾘ･陶磁器くず!D31&gt;0,ｾ.ｶﾞﾗｽ･ｺﾝｸﾘ･陶磁器くず!D31&lt;0),ｾ.ｶﾞﾗｽ･ｺﾝｸﾘ･陶磁器くず!D31,IF(T$19&gt;0,"0",0))</f>
        <v>6.3</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85</v>
      </c>
      <c r="AA16" s="400">
        <f t="shared" si="0"/>
        <v>686.69999999999993</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3</v>
      </c>
      <c r="I19" s="404">
        <f t="shared" si="1"/>
        <v>0</v>
      </c>
      <c r="J19" s="404">
        <f t="shared" si="1"/>
        <v>0</v>
      </c>
      <c r="K19" s="404">
        <f t="shared" si="1"/>
        <v>0</v>
      </c>
      <c r="L19" s="404">
        <f t="shared" si="1"/>
        <v>342.1</v>
      </c>
      <c r="M19" s="404">
        <f t="shared" si="1"/>
        <v>0</v>
      </c>
      <c r="N19" s="404">
        <f t="shared" si="1"/>
        <v>188.5</v>
      </c>
      <c r="O19" s="404">
        <f t="shared" si="1"/>
        <v>0</v>
      </c>
      <c r="P19" s="404">
        <f t="shared" si="1"/>
        <v>0</v>
      </c>
      <c r="Q19" s="404">
        <f t="shared" si="1"/>
        <v>0</v>
      </c>
      <c r="R19" s="404">
        <f t="shared" si="1"/>
        <v>0</v>
      </c>
      <c r="S19" s="404">
        <f t="shared" si="1"/>
        <v>962.6</v>
      </c>
      <c r="T19" s="404">
        <f t="shared" si="1"/>
        <v>10.6</v>
      </c>
      <c r="U19" s="404">
        <f t="shared" si="1"/>
        <v>0</v>
      </c>
      <c r="V19" s="404">
        <f t="shared" si="1"/>
        <v>0</v>
      </c>
      <c r="W19" s="404">
        <f t="shared" si="1"/>
        <v>0</v>
      </c>
      <c r="X19" s="404">
        <f t="shared" si="1"/>
        <v>0</v>
      </c>
      <c r="Y19" s="404">
        <f t="shared" si="1"/>
        <v>0</v>
      </c>
      <c r="Z19" s="405">
        <f t="shared" si="1"/>
        <v>119.1</v>
      </c>
      <c r="AA19" s="406">
        <f t="shared" ref="AA19:AA25" si="2">SUM(G19:Z19)</f>
        <v>1625.8999999999999</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3</v>
      </c>
      <c r="I41" s="440">
        <f t="shared" si="8"/>
        <v>0</v>
      </c>
      <c r="J41" s="440">
        <f t="shared" si="8"/>
        <v>0</v>
      </c>
      <c r="K41" s="440">
        <f t="shared" si="8"/>
        <v>0</v>
      </c>
      <c r="L41" s="440">
        <f t="shared" si="8"/>
        <v>342.1</v>
      </c>
      <c r="M41" s="440">
        <f t="shared" si="8"/>
        <v>0</v>
      </c>
      <c r="N41" s="440">
        <f t="shared" si="8"/>
        <v>188.5</v>
      </c>
      <c r="O41" s="440">
        <f t="shared" si="8"/>
        <v>0</v>
      </c>
      <c r="P41" s="440">
        <f t="shared" si="8"/>
        <v>0</v>
      </c>
      <c r="Q41" s="440">
        <f t="shared" si="8"/>
        <v>0</v>
      </c>
      <c r="R41" s="440">
        <f t="shared" si="8"/>
        <v>0</v>
      </c>
      <c r="S41" s="440">
        <f t="shared" si="8"/>
        <v>962.6</v>
      </c>
      <c r="T41" s="440">
        <f t="shared" si="8"/>
        <v>10.6</v>
      </c>
      <c r="U41" s="440">
        <f t="shared" si="8"/>
        <v>0</v>
      </c>
      <c r="V41" s="440">
        <f t="shared" si="8"/>
        <v>0</v>
      </c>
      <c r="W41" s="440">
        <f t="shared" si="8"/>
        <v>0</v>
      </c>
      <c r="X41" s="440">
        <f t="shared" si="8"/>
        <v>0</v>
      </c>
      <c r="Y41" s="440">
        <f t="shared" si="8"/>
        <v>0</v>
      </c>
      <c r="Z41" s="441">
        <f t="shared" si="8"/>
        <v>119.1</v>
      </c>
      <c r="AA41" s="442">
        <f t="shared" si="4"/>
        <v>1625.8999999999999</v>
      </c>
    </row>
    <row r="42" spans="2:27" ht="20.45" customHeight="1">
      <c r="B42" s="182"/>
      <c r="C42" s="821"/>
      <c r="D42" s="224"/>
      <c r="E42" s="222" t="s">
        <v>262</v>
      </c>
      <c r="F42" s="461"/>
      <c r="G42" s="431">
        <f t="shared" ref="G42:Z42" si="9">SUM(G43:G45)</f>
        <v>0</v>
      </c>
      <c r="H42" s="431">
        <f t="shared" si="9"/>
        <v>3</v>
      </c>
      <c r="I42" s="431">
        <f t="shared" si="9"/>
        <v>0</v>
      </c>
      <c r="J42" s="431">
        <f t="shared" si="9"/>
        <v>0</v>
      </c>
      <c r="K42" s="431">
        <f t="shared" si="9"/>
        <v>0</v>
      </c>
      <c r="L42" s="431">
        <f t="shared" si="9"/>
        <v>342.1</v>
      </c>
      <c r="M42" s="431">
        <f t="shared" si="9"/>
        <v>0</v>
      </c>
      <c r="N42" s="431">
        <f t="shared" si="9"/>
        <v>188.5</v>
      </c>
      <c r="O42" s="431">
        <f t="shared" si="9"/>
        <v>0</v>
      </c>
      <c r="P42" s="431">
        <f t="shared" si="9"/>
        <v>0</v>
      </c>
      <c r="Q42" s="431">
        <f t="shared" si="9"/>
        <v>0</v>
      </c>
      <c r="R42" s="431">
        <f t="shared" si="9"/>
        <v>0</v>
      </c>
      <c r="S42" s="431">
        <f t="shared" si="9"/>
        <v>962.6</v>
      </c>
      <c r="T42" s="431">
        <f t="shared" si="9"/>
        <v>10.6</v>
      </c>
      <c r="U42" s="431">
        <f t="shared" si="9"/>
        <v>0</v>
      </c>
      <c r="V42" s="431">
        <f t="shared" si="9"/>
        <v>0</v>
      </c>
      <c r="W42" s="431">
        <f t="shared" si="9"/>
        <v>0</v>
      </c>
      <c r="X42" s="431">
        <f t="shared" si="9"/>
        <v>0</v>
      </c>
      <c r="Y42" s="431">
        <f t="shared" si="9"/>
        <v>0</v>
      </c>
      <c r="Z42" s="432">
        <f t="shared" si="9"/>
        <v>119.1</v>
      </c>
      <c r="AA42" s="433">
        <f t="shared" si="4"/>
        <v>1625.8999999999999</v>
      </c>
    </row>
    <row r="43" spans="2:27" ht="20.45" customHeight="1">
      <c r="B43" s="182"/>
      <c r="C43" s="821"/>
      <c r="D43" s="225"/>
      <c r="E43" s="220"/>
      <c r="F43" s="218" t="s">
        <v>235</v>
      </c>
      <c r="G43" s="434">
        <f>+ｱ.燃え殻!$AA$28</f>
        <v>0</v>
      </c>
      <c r="H43" s="434">
        <f>+ｲ.汚泥!$AA$28</f>
        <v>3</v>
      </c>
      <c r="I43" s="434">
        <f>+ｳ.廃油!$AA$28</f>
        <v>0</v>
      </c>
      <c r="J43" s="434">
        <f>+ｴ.廃酸!$AA$28</f>
        <v>0</v>
      </c>
      <c r="K43" s="434">
        <f>+ｵ.廃ｱﾙｶﾘ!$AA$28</f>
        <v>0</v>
      </c>
      <c r="L43" s="434">
        <f>+ｶ.廃ﾌﾟﾗ類!$AA$28</f>
        <v>342.1</v>
      </c>
      <c r="M43" s="434">
        <f>+ｷ.紙くず!$AA$28</f>
        <v>0</v>
      </c>
      <c r="N43" s="434">
        <f>+ｸ.木くず!$AA$28</f>
        <v>188.5</v>
      </c>
      <c r="O43" s="434">
        <f>+ｹ.繊維くず!$AA$28</f>
        <v>0</v>
      </c>
      <c r="P43" s="434">
        <f>+ｺ.動植物性残さ!$AA$28</f>
        <v>0</v>
      </c>
      <c r="Q43" s="434">
        <f>+ｻ.動物系固形不要物!$AA$28</f>
        <v>0</v>
      </c>
      <c r="R43" s="434">
        <f>+ｼ.ｺﾞﾑくず!$AA$28</f>
        <v>0</v>
      </c>
      <c r="S43" s="434">
        <f>+ｽ.金属くず!$AA$28</f>
        <v>962.6</v>
      </c>
      <c r="T43" s="434">
        <f>+ｾ.ｶﾞﾗｽ･ｺﾝｸﾘ･陶磁器くず!$AA$28</f>
        <v>10.6</v>
      </c>
      <c r="U43" s="434">
        <f>+ｿ.鉱さい!$AA$28</f>
        <v>0</v>
      </c>
      <c r="V43" s="434">
        <f>+ﾀ.がれき類!$AA$28</f>
        <v>0</v>
      </c>
      <c r="W43" s="434">
        <f>+ﾁ.動物のふん尿!$AA$28</f>
        <v>0</v>
      </c>
      <c r="X43" s="434">
        <f>+ﾂ.動物の死体!$AA$28</f>
        <v>0</v>
      </c>
      <c r="Y43" s="434">
        <f>+ﾃ.ばいじん!$AA$28</f>
        <v>0</v>
      </c>
      <c r="Z43" s="435">
        <f>+ﾄ.混合廃棄物その他!$AA$28</f>
        <v>119.1</v>
      </c>
      <c r="AA43" s="436">
        <f t="shared" si="4"/>
        <v>1625.8999999999999</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3</v>
      </c>
      <c r="I47" s="443">
        <f>+ｳ.廃油!$AL$27</f>
        <v>0</v>
      </c>
      <c r="J47" s="443">
        <f>+ｴ.廃酸!$AL$27</f>
        <v>0</v>
      </c>
      <c r="K47" s="443">
        <f>+ｵ.廃ｱﾙｶﾘ!$AL$27</f>
        <v>0</v>
      </c>
      <c r="L47" s="443">
        <f>+ｶ.廃ﾌﾟﾗ類!$AL$27</f>
        <v>342.1</v>
      </c>
      <c r="M47" s="443">
        <f>+ｷ.紙くず!$AL$27</f>
        <v>0</v>
      </c>
      <c r="N47" s="443">
        <f>+ｸ.木くず!$AL$27</f>
        <v>188.5</v>
      </c>
      <c r="O47" s="443">
        <f>+ｹ.繊維くず!$AL$27</f>
        <v>0</v>
      </c>
      <c r="P47" s="443">
        <f>+ｺ.動植物性残さ!$AL$27</f>
        <v>0</v>
      </c>
      <c r="Q47" s="443">
        <f>+ｻ.動物系固形不要物!$AL$27</f>
        <v>0</v>
      </c>
      <c r="R47" s="443">
        <f>+ｼ.ｺﾞﾑくず!$AL$27</f>
        <v>0</v>
      </c>
      <c r="S47" s="443">
        <f>+ｽ.金属くず!$AL$27</f>
        <v>962.6</v>
      </c>
      <c r="T47" s="443">
        <f>+ｾ.ｶﾞﾗｽ･ｺﾝｸﾘ･陶磁器くず!$AL$27</f>
        <v>10.6</v>
      </c>
      <c r="U47" s="443">
        <f>+ｿ.鉱さい!$AL$27</f>
        <v>0</v>
      </c>
      <c r="V47" s="443">
        <f>+ﾀ.がれき類!$AL$27</f>
        <v>0</v>
      </c>
      <c r="W47" s="443">
        <f>+ﾁ.動物のふん尿!$AL$27</f>
        <v>0</v>
      </c>
      <c r="X47" s="443">
        <f>+ﾂ.動物の死体!$AL$27</f>
        <v>0</v>
      </c>
      <c r="Y47" s="443">
        <f>+ﾃ.ばいじん!$AL$27</f>
        <v>0</v>
      </c>
      <c r="Z47" s="444">
        <f>+ﾄ.混合廃棄物その他!$AL$27</f>
        <v>119.1</v>
      </c>
      <c r="AA47" s="445">
        <f t="shared" si="4"/>
        <v>1625.8999999999999</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236.3</v>
      </c>
      <c r="M48" s="446">
        <f>+ｷ.紙くず!$AL$30</f>
        <v>0</v>
      </c>
      <c r="N48" s="446">
        <f>+ｸ.木くず!$AL$30</f>
        <v>186</v>
      </c>
      <c r="O48" s="446">
        <f>+ｹ.繊維くず!$AL$30</f>
        <v>0</v>
      </c>
      <c r="P48" s="446">
        <f>+ｺ.動植物性残さ!$AL$30</f>
        <v>0</v>
      </c>
      <c r="Q48" s="446">
        <f>+ｻ.動物系固形不要物!$AL$30</f>
        <v>0</v>
      </c>
      <c r="R48" s="446">
        <f>+ｼ.ｺﾞﾑくず!$AL$30</f>
        <v>0</v>
      </c>
      <c r="S48" s="446">
        <f>+ｽ.金属くず!$AL$30</f>
        <v>226.3</v>
      </c>
      <c r="T48" s="446">
        <f>+ｾ.ｶﾞﾗｽ･ｺﾝｸﾘ･陶磁器くず!$AL$30</f>
        <v>10.6</v>
      </c>
      <c r="U48" s="446">
        <f>+ｿ.鉱さい!$AL$30</f>
        <v>0</v>
      </c>
      <c r="V48" s="446">
        <f>+ﾀ.がれき類!$AL$30</f>
        <v>0</v>
      </c>
      <c r="W48" s="446">
        <f>+ﾁ.動物のふん尿!$AL$30</f>
        <v>0</v>
      </c>
      <c r="X48" s="446">
        <f>+ﾂ.動物の死体!$AL$30</f>
        <v>0</v>
      </c>
      <c r="Y48" s="446">
        <f>+ﾃ.ばいじん!$AL$30</f>
        <v>0</v>
      </c>
      <c r="Z48" s="447">
        <f>+ﾄ.混合廃棄物その他!$AL$30</f>
        <v>118</v>
      </c>
      <c r="AA48" s="448">
        <f t="shared" si="4"/>
        <v>777.2</v>
      </c>
    </row>
    <row r="49" spans="2:27" ht="20.45" customHeight="1">
      <c r="B49" s="182"/>
      <c r="C49" s="188"/>
      <c r="D49" s="504" t="s">
        <v>190</v>
      </c>
      <c r="E49" s="813" t="s">
        <v>239</v>
      </c>
      <c r="F49" s="814"/>
      <c r="G49" s="517">
        <f>+ｱ.燃え殻!$AS$24</f>
        <v>0</v>
      </c>
      <c r="H49" s="517">
        <f>+ｲ.汚泥!$AS$24</f>
        <v>3</v>
      </c>
      <c r="I49" s="517">
        <f>+ｳ.廃油!$AS$24</f>
        <v>0</v>
      </c>
      <c r="J49" s="517">
        <f>+ｴ.廃酸!$AS$24</f>
        <v>0</v>
      </c>
      <c r="K49" s="517">
        <f>+ｵ.廃ｱﾙｶﾘ!$AS$24</f>
        <v>0</v>
      </c>
      <c r="L49" s="517">
        <f>+ｶ.廃ﾌﾟﾗ類!$AS$24</f>
        <v>342.1</v>
      </c>
      <c r="M49" s="517">
        <f>+ｷ.紙くず!$AS$24</f>
        <v>0</v>
      </c>
      <c r="N49" s="517">
        <f>+ｸ.木くず!$AS$24</f>
        <v>188.5</v>
      </c>
      <c r="O49" s="517">
        <f>+ｹ.繊維くず!$AS$24</f>
        <v>0</v>
      </c>
      <c r="P49" s="517">
        <f>+ｺ.動植物性残さ!$AS$24</f>
        <v>0</v>
      </c>
      <c r="Q49" s="517">
        <f>+ｻ.動物系固形不要物!$AS$24</f>
        <v>0</v>
      </c>
      <c r="R49" s="517">
        <f>+ｼ.ｺﾞﾑくず!$AS$24</f>
        <v>0</v>
      </c>
      <c r="S49" s="517">
        <f>+ｽ.金属くず!$AS$24</f>
        <v>962.6</v>
      </c>
      <c r="T49" s="517">
        <f>+ｾ.ｶﾞﾗｽ･ｺﾝｸﾘ･陶磁器くず!$AS$24</f>
        <v>10.6</v>
      </c>
      <c r="U49" s="517">
        <f>+ｿ.鉱さい!$AS$24</f>
        <v>0</v>
      </c>
      <c r="V49" s="517">
        <f>+ﾀ.がれき類!$AS$24</f>
        <v>0</v>
      </c>
      <c r="W49" s="517">
        <f>+ﾁ.動物のふん尿!$AS$24</f>
        <v>0</v>
      </c>
      <c r="X49" s="517">
        <f>+ﾂ.動物の死体!$AS$24</f>
        <v>0</v>
      </c>
      <c r="Y49" s="517">
        <f>+ﾃ.ばいじん!$AS$24</f>
        <v>0</v>
      </c>
      <c r="Z49" s="518">
        <f>+ﾄ.混合廃棄物その他!$AS$24</f>
        <v>119.1</v>
      </c>
      <c r="AA49" s="519">
        <f t="shared" si="4"/>
        <v>1625.8999999999999</v>
      </c>
    </row>
    <row r="50" spans="2:27" ht="20.45" customHeight="1">
      <c r="B50" s="182"/>
      <c r="C50" s="188"/>
      <c r="D50" s="505"/>
      <c r="E50" s="830" t="s">
        <v>449</v>
      </c>
      <c r="F50" s="831"/>
      <c r="G50" s="506"/>
      <c r="H50" s="506"/>
      <c r="I50" s="506"/>
      <c r="J50" s="506"/>
      <c r="K50" s="506"/>
      <c r="L50" s="449">
        <f>ｶ.廃ﾌﾟﾗ類!AU18</f>
        <v>23.3</v>
      </c>
      <c r="M50" s="506"/>
      <c r="N50" s="506"/>
      <c r="O50" s="506"/>
      <c r="P50" s="506"/>
      <c r="Q50" s="506"/>
      <c r="R50" s="506"/>
      <c r="S50" s="506"/>
      <c r="T50" s="506"/>
      <c r="U50" s="506"/>
      <c r="V50" s="506"/>
      <c r="W50" s="506"/>
      <c r="X50" s="506"/>
      <c r="Y50" s="506"/>
      <c r="Z50" s="528"/>
      <c r="AA50" s="450">
        <f t="shared" si="4"/>
        <v>23.3</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318.8</v>
      </c>
      <c r="M52" s="510"/>
      <c r="N52" s="510"/>
      <c r="O52" s="510"/>
      <c r="P52" s="510"/>
      <c r="Q52" s="510"/>
      <c r="R52" s="510"/>
      <c r="S52" s="510"/>
      <c r="T52" s="510"/>
      <c r="U52" s="510"/>
      <c r="V52" s="510"/>
      <c r="W52" s="510"/>
      <c r="X52" s="510"/>
      <c r="Y52" s="510"/>
      <c r="Z52" s="528"/>
      <c r="AA52" s="450">
        <f t="shared" si="4"/>
        <v>318.8</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3</v>
      </c>
      <c r="I63" s="501">
        <f t="shared" si="10"/>
        <v>0</v>
      </c>
      <c r="J63" s="501">
        <f t="shared" si="10"/>
        <v>0</v>
      </c>
      <c r="K63" s="501">
        <f t="shared" si="10"/>
        <v>0</v>
      </c>
      <c r="L63" s="501">
        <f t="shared" si="10"/>
        <v>537.1</v>
      </c>
      <c r="M63" s="501">
        <f t="shared" si="10"/>
        <v>136</v>
      </c>
      <c r="N63" s="501">
        <f t="shared" si="10"/>
        <v>324.5</v>
      </c>
      <c r="O63" s="501">
        <f t="shared" si="10"/>
        <v>0</v>
      </c>
      <c r="P63" s="501">
        <f t="shared" si="10"/>
        <v>0</v>
      </c>
      <c r="Q63" s="501">
        <f t="shared" si="10"/>
        <v>0</v>
      </c>
      <c r="R63" s="501">
        <f t="shared" si="10"/>
        <v>0</v>
      </c>
      <c r="S63" s="501">
        <f t="shared" si="10"/>
        <v>1936.6</v>
      </c>
      <c r="T63" s="501">
        <f t="shared" si="10"/>
        <v>16.899999999999999</v>
      </c>
      <c r="U63" s="501">
        <f t="shared" si="10"/>
        <v>0</v>
      </c>
      <c r="V63" s="501">
        <f t="shared" si="10"/>
        <v>0</v>
      </c>
      <c r="W63" s="501">
        <f t="shared" si="10"/>
        <v>0</v>
      </c>
      <c r="X63" s="501">
        <f t="shared" si="10"/>
        <v>0</v>
      </c>
      <c r="Y63" s="501">
        <f t="shared" si="10"/>
        <v>0</v>
      </c>
      <c r="Z63" s="501">
        <f t="shared" si="10"/>
        <v>204.1</v>
      </c>
      <c r="AA63" s="502">
        <f>+AA9+AA19+AA20</f>
        <v>3158.2</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7年    6月    16日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横浜市西区北幸1丁目4番1号</v>
      </c>
      <c r="K16" s="896"/>
      <c r="L16" s="897"/>
      <c r="M16" s="897"/>
      <c r="N16" s="897"/>
      <c r="O16" s="898"/>
    </row>
    <row r="17" spans="1:48" ht="26.25" customHeight="1">
      <c r="C17" s="248"/>
      <c r="D17" s="249"/>
      <c r="E17" s="249"/>
      <c r="F17" s="249"/>
      <c r="G17" s="249"/>
      <c r="H17" s="253" t="s">
        <v>7</v>
      </c>
      <c r="I17" s="253"/>
      <c r="J17" s="896" t="str">
        <f>+表紙!J40</f>
        <v>株式会社オカムラ
代表取締役　中村　雅行</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045-319-3401</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株式会社オカムラ　横浜物流センター</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7037</v>
      </c>
      <c r="N25" s="882"/>
      <c r="O25" s="883"/>
    </row>
    <row r="26" spans="1:48" ht="18" customHeight="1">
      <c r="C26" s="862" t="s">
        <v>11</v>
      </c>
      <c r="D26" s="863"/>
      <c r="E26" s="864"/>
      <c r="F26" s="856" t="str">
        <f>+表紙!F49</f>
        <v>横浜市鶴見区末広町2-4-3</v>
      </c>
      <c r="G26" s="857"/>
      <c r="H26" s="857"/>
      <c r="I26" s="857"/>
      <c r="J26" s="857"/>
      <c r="K26" s="857"/>
      <c r="L26" s="139" t="s">
        <v>172</v>
      </c>
      <c r="M26" s="258"/>
      <c r="N26" s="860" t="str">
        <f>IF(+表紙!N49="","",+表紙!N49)</f>
        <v>045-503-8540</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Ｅ13－家具・装備品製造業</v>
      </c>
      <c r="G29" s="885"/>
      <c r="H29" s="885"/>
      <c r="I29" s="885"/>
      <c r="J29" s="369" t="s">
        <v>47</v>
      </c>
      <c r="K29" s="369"/>
      <c r="L29" s="886" t="str">
        <f>+表紙!L52</f>
        <v>家具・装備品製造業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16404</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60</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1532.3</v>
      </c>
      <c r="I40" s="292" t="s">
        <v>4</v>
      </c>
      <c r="J40" s="623" t="s">
        <v>324</v>
      </c>
      <c r="K40" s="624"/>
      <c r="L40" s="625"/>
      <c r="M40" s="841">
        <f>+表紙!M63</f>
        <v>1396.3</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1297.8</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686.69999999999993</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7"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4" zoomScaleNormal="100" workbookViewId="0">
      <selection activeCell="AP32" sqref="AP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v>
      </c>
      <c r="Q27" s="733"/>
      <c r="R27" s="733"/>
      <c r="S27" s="733"/>
      <c r="T27" s="54" t="s">
        <v>38</v>
      </c>
      <c r="U27" s="74"/>
      <c r="V27" s="74"/>
      <c r="Y27" s="72" t="s">
        <v>39</v>
      </c>
      <c r="Z27" s="75"/>
      <c r="AH27" s="63"/>
      <c r="AI27" s="63"/>
      <c r="AJ27" s="63"/>
      <c r="AK27" s="63"/>
      <c r="AL27" s="703">
        <f>+AH18+P27</f>
        <v>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3</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3</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F19" sqref="F1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Q10" zoomScaleNormal="100" workbookViewId="0">
      <selection activeCell="AO23" sqref="AO2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342.1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23.3</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318.8</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195</v>
      </c>
      <c r="E24" s="684"/>
      <c r="F24" s="684"/>
      <c r="G24" s="211" t="s">
        <v>198</v>
      </c>
      <c r="H24" s="673">
        <f>+F12</f>
        <v>342.1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342.1</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342.1</v>
      </c>
      <c r="Q27" s="733"/>
      <c r="R27" s="733"/>
      <c r="S27" s="733"/>
      <c r="T27" s="54" t="s">
        <v>38</v>
      </c>
      <c r="U27" s="74"/>
      <c r="V27" s="74"/>
      <c r="Y27" s="72" t="s">
        <v>39</v>
      </c>
      <c r="Z27" s="75"/>
      <c r="AH27" s="63"/>
      <c r="AI27" s="63"/>
      <c r="AJ27" s="63"/>
      <c r="AK27" s="63"/>
      <c r="AL27" s="703">
        <f>+AH18+P27</f>
        <v>342.1</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342.1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195</v>
      </c>
      <c r="E29" s="684"/>
      <c r="F29" s="684"/>
      <c r="G29" s="211" t="s">
        <v>198</v>
      </c>
      <c r="H29" s="673">
        <f>+AL27</f>
        <v>342.1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97.2</v>
      </c>
      <c r="E30" s="684"/>
      <c r="F30" s="684"/>
      <c r="G30" s="211" t="s">
        <v>198</v>
      </c>
      <c r="H30" s="673">
        <f>+AL30</f>
        <v>236.3</v>
      </c>
      <c r="I30" s="674"/>
      <c r="J30" s="211" t="s">
        <v>198</v>
      </c>
      <c r="M30" s="682"/>
      <c r="P30" s="66"/>
      <c r="R30" s="687">
        <f>+ROUND(AA28,1)+ROUND(AA29,1)+ROUND(AA30,1)</f>
        <v>342.1</v>
      </c>
      <c r="S30" s="733"/>
      <c r="T30" s="733"/>
      <c r="U30" s="733"/>
      <c r="V30" s="54" t="s">
        <v>16</v>
      </c>
      <c r="Y30" s="688" t="s">
        <v>186</v>
      </c>
      <c r="Z30" s="689"/>
      <c r="AA30" s="729"/>
      <c r="AB30" s="730"/>
      <c r="AC30" s="730"/>
      <c r="AD30" s="730"/>
      <c r="AE30" s="730"/>
      <c r="AF30" s="54" t="s">
        <v>13</v>
      </c>
      <c r="AL30" s="706">
        <v>236.3</v>
      </c>
      <c r="AM30" s="707"/>
      <c r="AN30" s="707"/>
      <c r="AO30" s="707"/>
      <c r="AP30" s="62" t="s">
        <v>13</v>
      </c>
      <c r="AS30" s="725"/>
      <c r="AT30" s="722"/>
      <c r="AU30" s="722"/>
      <c r="AV30" s="723"/>
      <c r="AW30" s="498"/>
    </row>
    <row r="31" spans="2:51" ht="27" customHeight="1" thickTop="1" thickBot="1">
      <c r="B31" s="660" t="s">
        <v>226</v>
      </c>
      <c r="C31" s="661"/>
      <c r="D31" s="684">
        <v>195</v>
      </c>
      <c r="E31" s="684"/>
      <c r="F31" s="684"/>
      <c r="G31" s="211" t="s">
        <v>198</v>
      </c>
      <c r="H31" s="673">
        <f>+AS24</f>
        <v>342.1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93.189125986553634</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4" zoomScaleNormal="100" workbookViewId="0">
      <selection activeCell="X26" sqref="X2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136</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5"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株式会社オカムラ　横浜物流センター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188.5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136</v>
      </c>
      <c r="E24" s="684"/>
      <c r="F24" s="684"/>
      <c r="G24" s="211" t="s">
        <v>198</v>
      </c>
      <c r="H24" s="673">
        <f>+F12</f>
        <v>188.5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188.5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188.5</v>
      </c>
      <c r="Q27" s="733"/>
      <c r="R27" s="733"/>
      <c r="S27" s="733"/>
      <c r="T27" s="54" t="s">
        <v>38</v>
      </c>
      <c r="U27" s="74"/>
      <c r="V27" s="74"/>
      <c r="Y27" s="72" t="s">
        <v>39</v>
      </c>
      <c r="Z27" s="75"/>
      <c r="AH27" s="63"/>
      <c r="AI27" s="63"/>
      <c r="AJ27" s="63"/>
      <c r="AK27" s="63"/>
      <c r="AL27" s="703">
        <f>+AH18+P27</f>
        <v>188.5</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188.5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136</v>
      </c>
      <c r="E29" s="684"/>
      <c r="F29" s="684"/>
      <c r="G29" s="211" t="s">
        <v>198</v>
      </c>
      <c r="H29" s="673">
        <f>+AL27</f>
        <v>188.5</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136</v>
      </c>
      <c r="E30" s="684"/>
      <c r="F30" s="684"/>
      <c r="G30" s="211" t="s">
        <v>198</v>
      </c>
      <c r="H30" s="673">
        <f>+AL30</f>
        <v>186</v>
      </c>
      <c r="I30" s="674"/>
      <c r="J30" s="211" t="s">
        <v>198</v>
      </c>
      <c r="M30" s="682"/>
      <c r="P30" s="66"/>
      <c r="R30" s="687">
        <f>+ROUND(AA28,1)+ROUND(AA29,1)+ROUND(AA30,1)</f>
        <v>188.5</v>
      </c>
      <c r="S30" s="733"/>
      <c r="T30" s="733"/>
      <c r="U30" s="733"/>
      <c r="V30" s="54" t="s">
        <v>16</v>
      </c>
      <c r="Y30" s="688" t="s">
        <v>186</v>
      </c>
      <c r="Z30" s="689"/>
      <c r="AA30" s="729"/>
      <c r="AB30" s="730"/>
      <c r="AC30" s="730"/>
      <c r="AD30" s="730"/>
      <c r="AE30" s="730"/>
      <c r="AF30" s="54" t="s">
        <v>13</v>
      </c>
      <c r="AL30" s="706">
        <v>186</v>
      </c>
      <c r="AM30" s="707"/>
      <c r="AN30" s="707"/>
      <c r="AO30" s="707"/>
      <c r="AP30" s="62" t="s">
        <v>13</v>
      </c>
      <c r="AS30" s="725"/>
      <c r="AT30" s="722"/>
      <c r="AU30" s="722"/>
      <c r="AV30" s="723"/>
      <c r="AW30" s="498"/>
    </row>
    <row r="31" spans="2:49" ht="27" customHeight="1" thickTop="1" thickBot="1">
      <c r="B31" s="660" t="s">
        <v>226</v>
      </c>
      <c r="C31" s="661"/>
      <c r="D31" s="684">
        <v>136</v>
      </c>
      <c r="E31" s="684"/>
      <c r="F31" s="684"/>
      <c r="G31" s="211" t="s">
        <v>198</v>
      </c>
      <c r="H31" s="673">
        <f>+AS24</f>
        <v>188.5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2025-06-17T02:09:39Z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