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A9ECFEF4-DF7C-4AF3-8AAB-758341EC74A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0" yWindow="0" windowWidth="16290" windowHeight="1323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<sst xmlns="http://schemas.openxmlformats.org/spreadsheetml/2006/main" count="3175" uniqueCount="464">
  <si>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</si>
  <si>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</si>
  <si>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</si>
  <si>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</si>
  <si>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</si>
  <si>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</si>
  <si>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</si>
  <si>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</si>
  <si>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</si>
  <si>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</si>
  <si>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</si>
  <si>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</si>
  <si>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</si>
  <si>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</si>
  <si>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</si>
  <si>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</si>
  <si>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</si>
  <si>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</si>
  <si>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</si>
  <si>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</si>
  <si>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</si>
  <si>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</si>
  <si>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</si>
  <si>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</si>
  <si>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</si>
  <si>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</si>
  <si>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</si>
  <si>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</si>
  <si>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</si>
  <si>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</si>
  <si>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</si>
  <si>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</si>
  <si>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</si>
  <si>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</si>
  <si>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</si>
  <si>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</si>
  <si>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</si>
  <si>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</si>
  <si>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</si>
  <si>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</si>
  <si>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</si>
  <si>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</si>
  <si>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</si>
  <si>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</si>
  <si>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</si>
  <si>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</si>
  <si>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</si>
  <si>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</si>
  <si>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</si>
  <si>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</si>
  <si>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</si>
  <si>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</si>
  <si>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</si>
  <si>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</si>
  <si>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</si>
  <si>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</si>
  <si>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</si>
  <si>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</si>
  <si>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</si>
  <si>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</si>
  <si>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</si>
  <si>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</si>
  <si>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</si>
  <si>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</si>
  <si>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</si>
  <si>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</si>
  <si>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</si>
  <si>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</si>
  <si>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</si>
  <si>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</si>
  <si>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</si>
  <si>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</si>
  <si>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</si>
  <si>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</si>
  <si>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</si>
  <si>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</si>
  <si>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</si>
  <si>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</si>
  <si>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</si>
  <si>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</si>
  <si>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</si>
  <si>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</si>
  <si>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</si>
  <si>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</si>
  <si>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</si>
  <si>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</si>
  <si>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</si>
  <si>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</si>
  <si>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</si>
  <si>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</si>
  <si>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</si>
  <si>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</si>
  <si>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</si>
  <si>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</si>
  <si>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</si>
  <si>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</si>
  <si>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</si>
  <si>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</si>
  <si>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</si>
  <si>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</si>
  <si>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</si>
  <si>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</si>
  <si>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</si>
  <si>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</si>
  <si>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</si>
  <si>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</si>
  <si>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</si>
  <si>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</si>
  <si>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</si>
  <si>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</si>
  <si>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</si>
  <si>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</si>
  <si>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</si>
  <si>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</si>
  <si>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</si>
  <si>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</si>
  <si>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</si>
  <si>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</si>
  <si>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</si>
  <si>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</si>
  <si>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</si>
  <si>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</si>
  <si>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</si>
  <si>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</si>
  <si>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</si>
  <si>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</si>
  <si>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</si>
  <si>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</si>
  <si>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</si>
  <si>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</si>
  <si>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</si>
  <si>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</si>
  <si>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</si>
  <si>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</si>
  <si>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</si>
  <si>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</si>
  <si>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</si>
  <si>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</si>
  <si>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</si>
  <si>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</si>
  <si>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</si>
  <si>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</si>
  <si>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</si>
  <si>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</si>
  <si>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</si>
  <si>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</si>
  <si>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</si>
  <si>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</si>
  <si>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</si>
  <si>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</si>
  <si>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</si>
  <si>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</si>
  <si>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</si>
  <si>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</si>
  <si>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</si>
  <si>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</si>
  <si>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</si>
  <si>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</si>
  <si>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</si>
  <si>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</si>
  <si>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</si>
  <si>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</si>
  <si>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</si>
  <si>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</si>
  <si>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</si>
  <si>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</si>
  <si>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</si>
  <si>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</si>
  <si>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</si>
  <si>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</si>
  <si>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</si>
  <si>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</si>
  <si>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</si>
  <si>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</si>
  <si>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</si>
  <si>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</si>
  <si>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</si>
  <si>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</si>
  <si>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</si>
  <si>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</si>
  <si>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</si>
  <si>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</si>
  <si>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</si>
  <si>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</si>
  <si>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</si>
  <si>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</si>
  <si>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</si>
  <si>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</si>
  <si>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</si>
  <si>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</si>
  <si>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</si>
  <si>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</si>
  <si>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</si>
  <si>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</si>
  <si>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</si>
  <si>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</si>
  <si>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</si>
  <si>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</si>
  <si>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</si>
  <si>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</si>
  <si>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</si>
  <si>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</si>
  <si>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</si>
  <si>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</si>
  <si>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</si>
  <si>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</si>
  <si>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</si>
  <si>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</si>
  <si>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</si>
  <si>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</si>
  <si>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</si>
  <si>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</si>
  <si>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</si>
  <si>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</si>
  <si>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</si>
  <si>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</si>
  <si>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</si>
  <si>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</si>
  <si>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</si>
  <si>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</si>
  <si>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</si>
  <si>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</si>
  <si>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</si>
  <si>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</si>
  <si>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</si>
  <si>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</si>
  <si>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</si>
  <si>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</si>
  <si>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</si>
  <si>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</si>
  <si>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</si>
  <si>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</si>
  <si>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</si>
  <si>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</si>
  <si>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</si>
  <si>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</si>
  <si>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</si>
  <si>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</si>
  <si>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</si>
  <si>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</si>
  <si>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</si>
  <si>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</si>
  <si>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</si>
  <si>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</si>
  <si>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</si>
  <si>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</si>
  <si>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</si>
  <si>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</si>
  <si>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</si>
  <si>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</si>
  <si>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</si>
  <si>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</si>
  <si>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</si>
  <si>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</si>
  <si>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</si>
  <si>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</si>
  <si>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</si>
  <si>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</si>
  <si>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</si>
  <si>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</si>
  <si>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</si>
  <si>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</si>
  <si>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</si>
  <si>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</si>
  <si>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</si>
  <si>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</si>
  <si>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</si>
  <si>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</si>
  <si>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</si>
  <si>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</si>
  <si>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</si>
  <si>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</si>
  <si>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</si>
  <si>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</si>
  <si>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</si>
  <si>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</si>
  <si>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</si>
  <si>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</si>
  <si>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</si>
  <si>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</si>
  <si>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</si>
  <si>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</si>
  <si>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</si>
  <si>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</si>
  <si>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</si>
  <si>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</si>
  <si>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</si>
  <si>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</si>
  <si>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</si>
  <si>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</si>
  <si>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</si>
  <si>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</si>
  <si>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</si>
  <si>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</si>
  <si>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</si>
  <si>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</si>
  <si>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</si>
  <si>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</si>
  <si>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</si>
  <si>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</si>
  <si>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</si>
  <si>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</si>
  <si>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</si>
  <si>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</si>
  <si>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</si>
  <si>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</si>
  <si>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</si>
  <si>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</si>
  <si>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</si>
  <si>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</si>
  <si>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</si>
  <si>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</si>
  <si>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</si>
  <si>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</si>
  <si>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</si>
  <si>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</si>
  <si>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</si>
  <si>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</si>
  <si>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</si>
  <si>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</si>
  <si>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</si>
  <si>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</si>
  <si>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</si>
  <si>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</si>
  <si>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</si>
  <si>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</si>
  <si>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</si>
  <si>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</si>
  <si>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</si>
  <si>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</si>
  <si>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</si>
  <si>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</si>
  <si>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</si>
  <si>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</si>
  <si>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</si>
  <si>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</si>
  <si>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</si>
  <si>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</si>
  <si>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</si>
  <si>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</si>
  <si>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</si>
  <si>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</si>
  <si>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</si>
  <si>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</si>
  <si>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</si>
  <si>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</si>
  <si>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</si>
  <si>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</si>
  <si>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</si>
  <si>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</si>
  <si>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</si>
  <si>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</si>
  <si>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</si>
  <si>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</si>
  <si>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</si>
  <si>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</si>
  <si>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</si>
  <si>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</si>
  <si>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</si>
  <si>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</si>
  <si>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</si>
  <si>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</si>
  <si>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</si>
  <si>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</si>
  <si>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</si>
  <si>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</si>
  <si>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</si>
  <si>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</si>
  <si>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</si>
  <si>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</si>
  <si>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</si>
  <si>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</si>
  <si>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</si>
  <si>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</si>
  <si>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</si>
  <si>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</si>
  <si>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</si>
  <si>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</si>
  <si>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</si>
  <si>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</si>
  <si>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</si>
  <si>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</si>
  <si>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</si>
  <si>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</si>
  <si>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</si>
  <si>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</si>
  <si>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</si>
  <si>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</si>
  <si>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</si>
  <si>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</si>
  <si>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</si>
  <si>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</si>
  <si>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</si>
  <si>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</si>
  <si>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</si>
  <si>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</si>
  <si>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</si>
  <si>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</si>
  <si>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</si>
  <si>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</si>
  <si>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</si>
  <si>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</si>
  <si>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</si>
  <si>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</si>
  <si>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</si>
  <si>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</si>
  <si>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</si>
  <si>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</si>
  <si>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</si>
  <si>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</si>
  <si>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</si>
  <si>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</si>
  <si>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</si>
  <si>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</si>
  <si>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</si>
  <si>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</si>
  <si>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</si>
  <si>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</si>
  <si>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</si>
  <si>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</si>
  <si>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</si>
  <si>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</si>
  <si>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</si>
  <si>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</si>
  <si>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</si>
  <si>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</si>
  <si>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</si>
  <si>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</si>
  <si>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</si>
  <si>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</si>
  <si>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</si>
  <si>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</si>
  <si>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</si>
  <si>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</si>
  <si>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</si>
  <si>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</si>
  <si>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</si>
  <si>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</si>
  <si>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</si>
  <si>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</si>
  <si>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</si>
  <si>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</si>
  <si>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</si>
  <si>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</si>
  <si>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</si>
  <si>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</si>
  <si>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横浜市西区北幸1丁目4番1号</t>
    <phoneticPr fontId="3"/>
  </si>
  <si>
    <t>株式会社オカムラ
代表取締役　中村　雅行</t>
    <phoneticPr fontId="3"/>
  </si>
  <si>
    <t>株式会社オカムラ　横浜物流センター</t>
    <phoneticPr fontId="3"/>
  </si>
  <si>
    <t>横浜市鶴見区末広町2-4-3</t>
    <phoneticPr fontId="3"/>
  </si>
  <si>
    <t>045-319-3401</t>
    <phoneticPr fontId="3"/>
  </si>
  <si>
    <t>横浜市長</t>
    <phoneticPr fontId="3"/>
  </si>
  <si>
    <t>Ｅ13－家具・装備品製造業</t>
    <phoneticPr fontId="3"/>
  </si>
  <si>
    <t>家具・装備品製造業</t>
    <phoneticPr fontId="3"/>
  </si>
  <si>
    <t>045-503-8540</t>
  </si>
  <si>
    <t>オカムラ環境管理責任者　　➡　環境管理責任者　➡　オフィス物流部　➡ 横浜物流センター　　　　　　　　　　　　　　　　　　　　　　　　　　　　　　　　　　　　　　　　　　　　　　　　　　　　　　　　　　　　　　　　　　　　　　　</t>
    <rPh sb="4" eb="6">
      <t>カンキョウ</t>
    </rPh>
    <rPh sb="6" eb="8">
      <t>カンリ</t>
    </rPh>
    <rPh sb="8" eb="11">
      <t>セキニンシャ</t>
    </rPh>
    <rPh sb="15" eb="17">
      <t>カンキョウ</t>
    </rPh>
    <rPh sb="17" eb="19">
      <t>カンリ</t>
    </rPh>
    <rPh sb="19" eb="22">
      <t>セキニンシャ</t>
    </rPh>
    <rPh sb="29" eb="32">
      <t>ブツリュウブ</t>
    </rPh>
    <phoneticPr fontId="3"/>
  </si>
  <si>
    <t>廃プラ⇒破砕⇒再生樹脂・ＲＰＦ　　　　　　　　　　　　　　　　　　　　　　　　　　　　　　　　　　　　　　　　　　　　　　　　　　　　木くず⇒破砕⇒再生資材・RPF　　　　　　　　　　　　　　　　　　　　　　　　　　　　　　　　　　　　　　　　　　　　　　　　　金属くず⇒破砕・圧縮⇒金属・再生原料　　　　　　　　　　　　　　　　　　　　　　　　　　　　　　　　　　　　　　　　　　　ガラス陶磁器⇒溶融⇒再生原料　　　　　　　　　　　　　　　　　　　　　　　　　　　　　　　　　　　　　　　　　　　　　　　　混合廃棄物⇒破砕⇒分別⇒再生原料
汚泥⇒カロリー調整⇒セメント焼却炉等</t>
    <rPh sb="0" eb="1">
      <t>ハイ</t>
    </rPh>
    <rPh sb="4" eb="6">
      <t>ハサイ</t>
    </rPh>
    <rPh sb="7" eb="11">
      <t>サイセイジュシ</t>
    </rPh>
    <rPh sb="67" eb="68">
      <t>キ</t>
    </rPh>
    <rPh sb="71" eb="73">
      <t>ハサイ</t>
    </rPh>
    <rPh sb="74" eb="78">
      <t>サイセイシザイ</t>
    </rPh>
    <rPh sb="131" eb="133">
      <t>キンゾク</t>
    </rPh>
    <rPh sb="136" eb="138">
      <t>ハサイ</t>
    </rPh>
    <rPh sb="139" eb="141">
      <t>アッシュク</t>
    </rPh>
    <rPh sb="142" eb="144">
      <t>キンゾク</t>
    </rPh>
    <rPh sb="145" eb="147">
      <t>サイセイ</t>
    </rPh>
    <rPh sb="147" eb="149">
      <t>ゲンリョウ</t>
    </rPh>
    <rPh sb="195" eb="198">
      <t>トウジキ</t>
    </rPh>
    <rPh sb="199" eb="201">
      <t>ヨウユウ</t>
    </rPh>
    <rPh sb="202" eb="204">
      <t>サイセイ</t>
    </rPh>
    <rPh sb="204" eb="206">
      <t>ゲンリョウ</t>
    </rPh>
    <rPh sb="254" eb="256">
      <t>コンゴウ</t>
    </rPh>
    <rPh sb="256" eb="259">
      <t>ハイキブツ</t>
    </rPh>
    <rPh sb="260" eb="262">
      <t>ハサイ</t>
    </rPh>
    <rPh sb="263" eb="265">
      <t>ブンベツ</t>
    </rPh>
    <rPh sb="266" eb="270">
      <t>サイセイゲンリョウ</t>
    </rPh>
    <rPh sb="271" eb="273">
      <t>オデイ</t>
    </rPh>
    <rPh sb="278" eb="280">
      <t>チョウセイ</t>
    </rPh>
    <rPh sb="285" eb="288">
      <t>ショウキャクロ</t>
    </rPh>
    <rPh sb="288" eb="289">
      <t>ナド</t>
    </rPh>
    <phoneticPr fontId="3"/>
  </si>
  <si>
    <t>オフィス什器、中古売却化による排出量削減
プラスチック脚の再生資源化による排出量削減</t>
    <rPh sb="4" eb="6">
      <t>ジュウキ</t>
    </rPh>
    <rPh sb="7" eb="12">
      <t>チュウコバイキャクカ</t>
    </rPh>
    <rPh sb="15" eb="20">
      <t>ハイシュツリョウサクゲン</t>
    </rPh>
    <rPh sb="27" eb="28">
      <t>キャク</t>
    </rPh>
    <rPh sb="29" eb="34">
      <t>サイセイシゲンカ</t>
    </rPh>
    <rPh sb="37" eb="42">
      <t>ハイシュツリョウサクゲン</t>
    </rPh>
    <phoneticPr fontId="3"/>
  </si>
  <si>
    <t>飛沫防止パネルの資源化による排出量削減
段ボール等紙類の水平リサイクルによる排出量削減</t>
    <rPh sb="0" eb="4">
      <t>ヒマツボウシ</t>
    </rPh>
    <rPh sb="8" eb="11">
      <t>シゲンカ</t>
    </rPh>
    <rPh sb="14" eb="19">
      <t>ハイシュツリョウサクゲン</t>
    </rPh>
    <rPh sb="20" eb="21">
      <t>ダン</t>
    </rPh>
    <rPh sb="24" eb="25">
      <t>ナド</t>
    </rPh>
    <rPh sb="25" eb="27">
      <t>カミルイ</t>
    </rPh>
    <rPh sb="28" eb="30">
      <t>スイヘイ</t>
    </rPh>
    <rPh sb="38" eb="43">
      <t>ハイシュツリョウサクゲン</t>
    </rPh>
    <phoneticPr fontId="3"/>
  </si>
  <si>
    <t>鉄くず・木くず・プラスチックの自主分別</t>
    <rPh sb="0" eb="1">
      <t>テツ</t>
    </rPh>
    <rPh sb="4" eb="5">
      <t>キ</t>
    </rPh>
    <rPh sb="15" eb="19">
      <t>ジシュブンベツ</t>
    </rPh>
    <phoneticPr fontId="3"/>
  </si>
  <si>
    <t>オフィス什器(素材・廃プラ部位)段ボール等の再利用による資源循環化</t>
    <rPh sb="4" eb="6">
      <t>ジュウキ</t>
    </rPh>
    <rPh sb="7" eb="9">
      <t>ソザイ</t>
    </rPh>
    <rPh sb="10" eb="11">
      <t>ハイ</t>
    </rPh>
    <rPh sb="13" eb="15">
      <t>ブイ</t>
    </rPh>
    <rPh sb="16" eb="17">
      <t>ダン</t>
    </rPh>
    <rPh sb="20" eb="21">
      <t>ナド</t>
    </rPh>
    <rPh sb="22" eb="25">
      <t>サイリヨウ</t>
    </rPh>
    <rPh sb="28" eb="32">
      <t>シゲンジュンカン</t>
    </rPh>
    <rPh sb="32" eb="33">
      <t>カ</t>
    </rPh>
    <phoneticPr fontId="3"/>
  </si>
  <si>
    <t>年度末における産廃業者訪問(処分・収集運搬)実地確認実施</t>
    <rPh sb="0" eb="3">
      <t>ネンドマツ</t>
    </rPh>
    <rPh sb="7" eb="13">
      <t>サンパイギョウシャホウモン</t>
    </rPh>
    <rPh sb="14" eb="16">
      <t>ショブン</t>
    </rPh>
    <rPh sb="17" eb="21">
      <t>シュウシュウウンパン</t>
    </rPh>
    <rPh sb="22" eb="26">
      <t>ジッチカクニン</t>
    </rPh>
    <rPh sb="26" eb="28">
      <t>ジッシ</t>
    </rPh>
    <phoneticPr fontId="3"/>
  </si>
  <si>
    <t>金属くず・什器部位の廃プラ部位の資源循環の確立</t>
    <rPh sb="0" eb="2">
      <t>キンゾク</t>
    </rPh>
    <rPh sb="5" eb="7">
      <t>ジュウキ</t>
    </rPh>
    <rPh sb="7" eb="9">
      <t>ブイ</t>
    </rPh>
    <rPh sb="10" eb="11">
      <t>ハイ</t>
    </rPh>
    <rPh sb="13" eb="15">
      <t>ブイ</t>
    </rPh>
    <rPh sb="16" eb="20">
      <t>シゲンジュンカン</t>
    </rPh>
    <rPh sb="21" eb="23">
      <t>カクリツ</t>
    </rPh>
    <phoneticPr fontId="3"/>
  </si>
  <si>
    <t>令和    7年    6月    16日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</si>
</sst>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14" zoomScaleNormal="115" zoomScaleSheetLayoutView="100" workbookViewId="0">
      <selection activeCell="A14" sqref="A14"/>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716"/>
      <c r="D21" s="717"/>
      <c r="E21" s="25" t="s">
        <v>50</v>
      </c>
      <c r="W21" s="25"/>
      <c r="X21" s="106"/>
      <c r="Y21" s="107"/>
    </row>
    <row r="22" spans="1:56" ht="13.5" x14ac:dyDescent="0.15">
      <c r="C22" s="718" t="s">
        <v>395</v>
      </c>
      <c r="D22" s="719"/>
      <c r="E22" s="25" t="s">
        <v>384</v>
      </c>
      <c r="W22" s="25"/>
      <c r="X22" s="107"/>
      <c r="Y22" s="107"/>
    </row>
    <row r="23" spans="1:56" ht="13.5" x14ac:dyDescent="0.15">
      <c r="C23" s="720" t="s">
        <v>396</v>
      </c>
      <c r="D23" s="721"/>
      <c r="E23" s="25" t="s">
        <v>1</v>
      </c>
      <c r="W23" s="25"/>
      <c r="X23" s="107"/>
      <c r="Y23" s="107"/>
    </row>
    <row r="24" spans="1:56" ht="13.5" x14ac:dyDescent="0.15">
      <c r="C24" s="722" t="s">
        <v>397</v>
      </c>
      <c r="D24" s="723"/>
      <c r="E24" s="25" t="s">
        <v>46</v>
      </c>
      <c r="W24" s="25"/>
      <c r="X24" s="107"/>
      <c r="Y24" s="107"/>
    </row>
    <row r="25" spans="1:56" ht="13.5" x14ac:dyDescent="0.15">
      <c r="C25" s="724" t="s">
        <v>398</v>
      </c>
      <c r="D25" s="725"/>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x14ac:dyDescent="0.1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15">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70" t="s">
        <v>463</v>
      </c>
      <c r="Q35" s="771"/>
      <c r="R35" s="771"/>
      <c r="S35" s="771"/>
      <c r="T35" s="772"/>
      <c r="U35" s="773"/>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68" t="s">
        <v>451</v>
      </c>
      <c r="D37" s="769"/>
      <c r="E37" s="769"/>
      <c r="F37" s="769"/>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447</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76" t="s">
        <v>450</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7037</v>
      </c>
      <c r="Q49" s="754"/>
      <c r="R49" s="754"/>
      <c r="S49" s="754"/>
      <c r="T49" s="754"/>
      <c r="U49" s="755"/>
    </row>
    <row r="50" spans="3:54" ht="26.25" customHeight="1" x14ac:dyDescent="0.15">
      <c r="C50" s="726" t="s">
        <v>11</v>
      </c>
      <c r="D50" s="727"/>
      <c r="E50" s="728"/>
      <c r="F50" s="737" t="s">
        <v>449</v>
      </c>
      <c r="G50" s="738"/>
      <c r="H50" s="738"/>
      <c r="I50" s="738"/>
      <c r="J50" s="738"/>
      <c r="K50" s="738"/>
      <c r="L50" s="738"/>
      <c r="M50" s="738"/>
      <c r="N50" s="592" t="s">
        <v>172</v>
      </c>
      <c r="O50" s="595"/>
      <c r="P50" s="596"/>
      <c r="Q50" s="741" t="s">
        <v>454</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648" t="s">
        <v>452</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15">
      <c r="C55" s="204"/>
      <c r="D55" s="573" t="s">
        <v>289</v>
      </c>
      <c r="E55" s="505" t="s">
        <v>240</v>
      </c>
      <c r="F55" s="663" t="s">
        <v>278</v>
      </c>
      <c r="G55" s="664"/>
      <c r="H55" s="664"/>
      <c r="I55" s="665"/>
      <c r="J55" s="657" t="s">
        <v>281</v>
      </c>
      <c r="K55" s="658"/>
      <c r="L55" s="658"/>
      <c r="M55" s="659"/>
      <c r="N55" s="650">
        <v>16404</v>
      </c>
      <c r="O55" s="651"/>
      <c r="P55" s="651"/>
      <c r="Q55" s="651"/>
      <c r="R55" s="651"/>
      <c r="S55" s="282" t="s">
        <v>285</v>
      </c>
      <c r="T55" s="282"/>
      <c r="U55" s="327"/>
      <c r="W55" s="34"/>
    </row>
    <row r="56" spans="3:54" ht="27" customHeight="1" x14ac:dyDescent="0.15">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x14ac:dyDescent="0.15">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15">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15">
      <c r="C61" s="597"/>
      <c r="D61" s="574" t="s">
        <v>290</v>
      </c>
      <c r="E61" s="575" t="s">
        <v>241</v>
      </c>
      <c r="F61" s="652">
        <v>60</v>
      </c>
      <c r="G61" s="653"/>
      <c r="H61" s="653"/>
      <c r="I61" s="653"/>
      <c r="J61" s="653"/>
      <c r="K61" s="653"/>
      <c r="L61" s="653"/>
      <c r="M61" s="653"/>
      <c r="N61" s="653"/>
      <c r="O61" s="653"/>
      <c r="P61" s="653"/>
      <c r="Q61" s="653"/>
      <c r="R61" s="653"/>
      <c r="S61" s="653"/>
      <c r="T61" s="653"/>
      <c r="U61" s="654"/>
      <c r="W61" s="34"/>
    </row>
    <row r="62" spans="3:54" ht="13.9" customHeight="1" x14ac:dyDescent="0.15">
      <c r="C62" s="597"/>
      <c r="D62" s="576"/>
      <c r="E62" s="505"/>
      <c r="F62" s="699" t="s">
        <v>456</v>
      </c>
      <c r="G62" s="700"/>
      <c r="H62" s="700"/>
      <c r="I62" s="700"/>
      <c r="J62" s="700"/>
      <c r="K62" s="700"/>
      <c r="L62" s="700"/>
      <c r="M62" s="700"/>
      <c r="N62" s="700"/>
      <c r="O62" s="700"/>
      <c r="P62" s="700"/>
      <c r="Q62" s="700"/>
      <c r="R62" s="700"/>
      <c r="S62" s="700"/>
      <c r="T62" s="700"/>
      <c r="U62" s="701"/>
      <c r="W62" s="34" t="s">
        <v>445</v>
      </c>
    </row>
    <row r="63" spans="3:54" ht="13.9" customHeight="1" x14ac:dyDescent="0.15">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x14ac:dyDescent="0.15">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x14ac:dyDescent="0.15">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x14ac:dyDescent="0.15">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x14ac:dyDescent="0.15">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x14ac:dyDescent="0.15">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x14ac:dyDescent="0.15">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x14ac:dyDescent="0.15">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x14ac:dyDescent="0.15">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x14ac:dyDescent="0.15">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693" t="s">
        <v>455</v>
      </c>
      <c r="E77" s="694"/>
      <c r="F77" s="694"/>
      <c r="G77" s="694"/>
      <c r="H77" s="694"/>
      <c r="I77" s="694"/>
      <c r="J77" s="694"/>
      <c r="K77" s="694"/>
      <c r="L77" s="694"/>
      <c r="M77" s="694"/>
      <c r="N77" s="694"/>
      <c r="O77" s="694"/>
      <c r="P77" s="694"/>
      <c r="Q77" s="694"/>
      <c r="R77" s="694"/>
      <c r="S77" s="694"/>
      <c r="T77" s="694"/>
      <c r="U77" s="695"/>
      <c r="W77" s="34" t="s">
        <v>445</v>
      </c>
    </row>
    <row r="78" spans="3:23" ht="13.9" customHeight="1" x14ac:dyDescent="0.15">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x14ac:dyDescent="0.15">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x14ac:dyDescent="0.15">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x14ac:dyDescent="0.15">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x14ac:dyDescent="0.15">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x14ac:dyDescent="0.15">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x14ac:dyDescent="0.15">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x14ac:dyDescent="0.15">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x14ac:dyDescent="0.15">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08"/>
      <c r="D89" s="641"/>
      <c r="E89" s="676"/>
      <c r="F89" s="196" t="s">
        <v>252</v>
      </c>
      <c r="G89" s="43"/>
      <c r="H89" s="43"/>
      <c r="I89" s="43"/>
      <c r="J89" s="43"/>
      <c r="K89" s="707">
        <f>+COUNTIF(別紙!G9:Z9,"&gt;0")</f>
        <v>6</v>
      </c>
      <c r="L89" s="707"/>
      <c r="M89" s="707"/>
      <c r="N89" s="210" t="s">
        <v>47</v>
      </c>
      <c r="O89" s="210"/>
      <c r="P89" s="602"/>
      <c r="Q89" s="702" t="s">
        <v>353</v>
      </c>
      <c r="R89" s="702"/>
      <c r="S89" s="702"/>
      <c r="T89" s="702"/>
      <c r="U89" s="703"/>
      <c r="V89" s="376"/>
      <c r="W89" s="376"/>
      <c r="X89" s="26"/>
      <c r="Y89" s="34"/>
      <c r="BC89" s="53"/>
      <c r="BD89" s="53"/>
    </row>
    <row r="90" spans="1:56" ht="18" customHeight="1" x14ac:dyDescent="0.15">
      <c r="A90" s="28">
        <v>6</v>
      </c>
      <c r="C90" s="708"/>
      <c r="D90" s="641"/>
      <c r="E90" s="676"/>
      <c r="F90" s="202" t="s">
        <v>200</v>
      </c>
      <c r="G90" s="209"/>
      <c r="H90" s="209"/>
      <c r="I90" s="209"/>
      <c r="J90" s="209"/>
      <c r="K90" s="686">
        <f>+別紙!AA9</f>
        <v>1625.8999999999999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x14ac:dyDescent="0.15">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08"/>
      <c r="D94" s="641"/>
      <c r="E94" s="676"/>
      <c r="F94" s="680" t="s">
        <v>457</v>
      </c>
      <c r="G94" s="681"/>
      <c r="H94" s="681"/>
      <c r="I94" s="681"/>
      <c r="J94" s="681"/>
      <c r="K94" s="681"/>
      <c r="L94" s="681"/>
      <c r="M94" s="681"/>
      <c r="N94" s="681"/>
      <c r="O94" s="681"/>
      <c r="P94" s="681"/>
      <c r="Q94" s="681"/>
      <c r="R94" s="681"/>
      <c r="S94" s="681"/>
      <c r="T94" s="681"/>
      <c r="U94" s="682"/>
      <c r="V94" s="180"/>
      <c r="W94" s="181"/>
      <c r="X94" s="181"/>
      <c r="Y94" s="181"/>
    </row>
    <row r="95" spans="1:56" ht="13.9"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6</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15">
      <c r="A105" s="28">
        <v>8</v>
      </c>
      <c r="C105" s="709"/>
      <c r="D105" s="690"/>
      <c r="E105" s="790"/>
      <c r="F105" s="202" t="s">
        <v>200</v>
      </c>
      <c r="G105" s="209"/>
      <c r="H105" s="209"/>
      <c r="I105" s="209"/>
      <c r="J105" s="209"/>
      <c r="K105" s="686">
        <f>+別紙!AA19</f>
        <v>1567</v>
      </c>
      <c r="L105" s="686"/>
      <c r="M105" s="686"/>
      <c r="N105" s="686"/>
      <c r="O105" s="686"/>
      <c r="P105" s="610" t="s">
        <v>291</v>
      </c>
      <c r="Q105" s="704"/>
      <c r="R105" s="704"/>
      <c r="S105" s="704"/>
      <c r="T105" s="704"/>
      <c r="U105" s="705"/>
      <c r="V105" s="376"/>
      <c r="W105" s="376"/>
      <c r="X105" s="115"/>
      <c r="Y105" s="26"/>
      <c r="BC105" s="53"/>
      <c r="BD105" s="53"/>
    </row>
    <row r="106" spans="1:56" ht="13.9" customHeight="1" x14ac:dyDescent="0.15">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09"/>
      <c r="D109" s="690"/>
      <c r="E109" s="790"/>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711"/>
      <c r="E120" s="790"/>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711"/>
      <c r="E126" s="790"/>
      <c r="F126" s="680" t="s">
        <v>460</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711"/>
      <c r="E136" s="793"/>
      <c r="F136" s="680"/>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711"/>
      <c r="E147" s="790"/>
      <c r="F147" s="680"/>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711"/>
      <c r="E160" s="790"/>
      <c r="F160" s="680"/>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711"/>
      <c r="E172" s="790"/>
      <c r="F172" s="680"/>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711"/>
      <c r="E185" s="793"/>
      <c r="F185" s="680"/>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711"/>
      <c r="E197" s="790"/>
      <c r="F197" s="680"/>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711"/>
      <c r="E208" s="790"/>
      <c r="F208" s="796" t="s">
        <v>267</v>
      </c>
      <c r="G208" s="797"/>
      <c r="H208" s="797"/>
      <c r="I208" s="797"/>
      <c r="J208" s="797"/>
      <c r="K208" s="795">
        <f>+別紙!AA14</f>
        <v>1625.8999999999999</v>
      </c>
      <c r="L208" s="795"/>
      <c r="M208" s="795"/>
      <c r="N208" s="795"/>
      <c r="O208" s="795"/>
      <c r="P208" s="217" t="s">
        <v>13</v>
      </c>
      <c r="Q208" s="778" t="s">
        <v>365</v>
      </c>
      <c r="R208" s="779"/>
      <c r="S208" s="779"/>
      <c r="T208" s="779"/>
      <c r="U208" s="780"/>
      <c r="V208" s="180"/>
      <c r="W208" s="181"/>
      <c r="X208" s="181"/>
      <c r="Y208" s="181"/>
    </row>
    <row r="209" spans="3:26" ht="43.15" customHeight="1" x14ac:dyDescent="0.15">
      <c r="C209" s="214"/>
      <c r="D209" s="711"/>
      <c r="E209" s="790"/>
      <c r="F209" s="328"/>
      <c r="G209" s="798" t="s">
        <v>223</v>
      </c>
      <c r="H209" s="799"/>
      <c r="I209" s="799"/>
      <c r="J209" s="799"/>
      <c r="K209" s="795">
        <f>+別紙!AA15</f>
        <v>777.2</v>
      </c>
      <c r="L209" s="795"/>
      <c r="M209" s="795"/>
      <c r="N209" s="795"/>
      <c r="O209" s="795"/>
      <c r="P209" s="578" t="s">
        <v>13</v>
      </c>
      <c r="Q209" s="781"/>
      <c r="R209" s="782"/>
      <c r="S209" s="782"/>
      <c r="T209" s="782"/>
      <c r="U209" s="783"/>
      <c r="V209" s="180"/>
      <c r="W209" s="181"/>
      <c r="X209" s="181"/>
      <c r="Y209" s="181"/>
    </row>
    <row r="210" spans="3:26" ht="43.15" customHeight="1" x14ac:dyDescent="0.15">
      <c r="C210" s="214"/>
      <c r="D210" s="711"/>
      <c r="E210" s="790"/>
      <c r="F210" s="328"/>
      <c r="G210" s="798" t="s">
        <v>224</v>
      </c>
      <c r="H210" s="799"/>
      <c r="I210" s="799"/>
      <c r="J210" s="799"/>
      <c r="K210" s="795">
        <f>+別紙!AA16</f>
        <v>1625.8999999999999</v>
      </c>
      <c r="L210" s="795"/>
      <c r="M210" s="795"/>
      <c r="N210" s="795"/>
      <c r="O210" s="795"/>
      <c r="P210" s="578" t="s">
        <v>13</v>
      </c>
      <c r="Q210" s="781"/>
      <c r="R210" s="782"/>
      <c r="S210" s="782"/>
      <c r="T210" s="782"/>
      <c r="U210" s="783"/>
      <c r="V210" s="180"/>
      <c r="W210" s="181"/>
      <c r="X210" s="181"/>
      <c r="Y210" s="181"/>
    </row>
    <row r="211" spans="3:26" ht="43.15"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x14ac:dyDescent="0.15">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711"/>
      <c r="E214" s="790"/>
      <c r="F214" s="680" t="s">
        <v>461</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1567</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736</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1567</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711"/>
      <c r="E231" s="790"/>
      <c r="F231" s="680" t="s">
        <v>462</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8"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951.9</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962.6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951.9</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951.9</v>
      </c>
      <c r="P27" s="863"/>
      <c r="Q27" s="863"/>
      <c r="R27" s="863"/>
      <c r="S27" s="59" t="s">
        <v>38</v>
      </c>
      <c r="T27" s="80"/>
      <c r="U27" s="80"/>
      <c r="X27" s="78" t="s">
        <v>39</v>
      </c>
      <c r="Y27" s="81"/>
      <c r="AG27" s="68"/>
      <c r="AH27" s="68"/>
      <c r="AI27" s="68"/>
      <c r="AJ27" s="68"/>
      <c r="AK27" s="905">
        <f>+AG18+O27</f>
        <v>951.9</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951.9</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962.6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226.3</v>
      </c>
      <c r="G30" s="875"/>
      <c r="H30" s="234" t="s">
        <v>198</v>
      </c>
      <c r="L30" s="872"/>
      <c r="O30" s="71"/>
      <c r="Q30" s="862">
        <f>+ROUND(Z28,1)+ROUND(Z29,1)+ROUND(Z30,1)</f>
        <v>951.9</v>
      </c>
      <c r="R30" s="863"/>
      <c r="S30" s="863"/>
      <c r="T30" s="863"/>
      <c r="U30" s="59" t="s">
        <v>16</v>
      </c>
      <c r="X30" s="860" t="s">
        <v>186</v>
      </c>
      <c r="Y30" s="861"/>
      <c r="Z30" s="853"/>
      <c r="AA30" s="854"/>
      <c r="AB30" s="854"/>
      <c r="AC30" s="854"/>
      <c r="AD30" s="854"/>
      <c r="AE30" s="59" t="s">
        <v>13</v>
      </c>
      <c r="AK30" s="814">
        <v>223.8</v>
      </c>
      <c r="AL30" s="815"/>
      <c r="AM30" s="815"/>
      <c r="AN30" s="815"/>
      <c r="AO30" s="67" t="s">
        <v>13</v>
      </c>
      <c r="AR30" s="921"/>
      <c r="AS30" s="918"/>
      <c r="AT30" s="918"/>
      <c r="AU30" s="919"/>
    </row>
    <row r="31" spans="2:48" ht="27" customHeight="1" thickTop="1" thickBot="1" x14ac:dyDescent="0.2">
      <c r="B31" s="888" t="s">
        <v>375</v>
      </c>
      <c r="C31" s="839"/>
      <c r="D31" s="839"/>
      <c r="E31" s="840"/>
      <c r="F31" s="874">
        <v>962.6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8</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10.6</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8</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8</v>
      </c>
      <c r="P27" s="863"/>
      <c r="Q27" s="863"/>
      <c r="R27" s="863"/>
      <c r="S27" s="59" t="s">
        <v>38</v>
      </c>
      <c r="T27" s="80"/>
      <c r="U27" s="80"/>
      <c r="X27" s="78" t="s">
        <v>39</v>
      </c>
      <c r="Y27" s="81"/>
      <c r="AG27" s="68"/>
      <c r="AH27" s="68"/>
      <c r="AI27" s="68"/>
      <c r="AJ27" s="68"/>
      <c r="AK27" s="905">
        <f>+AG18+O27</f>
        <v>8</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8</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10.6</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10.6</v>
      </c>
      <c r="G30" s="875"/>
      <c r="H30" s="234" t="s">
        <v>198</v>
      </c>
      <c r="L30" s="872"/>
      <c r="O30" s="71"/>
      <c r="Q30" s="862">
        <f>+ROUND(Z28,1)+ROUND(Z29,1)+ROUND(Z30,1)</f>
        <v>8</v>
      </c>
      <c r="R30" s="863"/>
      <c r="S30" s="863"/>
      <c r="T30" s="863"/>
      <c r="U30" s="59" t="s">
        <v>16</v>
      </c>
      <c r="X30" s="860" t="s">
        <v>186</v>
      </c>
      <c r="Y30" s="861"/>
      <c r="Z30" s="853"/>
      <c r="AA30" s="854"/>
      <c r="AB30" s="854"/>
      <c r="AC30" s="854"/>
      <c r="AD30" s="854"/>
      <c r="AE30" s="59" t="s">
        <v>13</v>
      </c>
      <c r="AK30" s="814">
        <v>8</v>
      </c>
      <c r="AL30" s="815"/>
      <c r="AM30" s="815"/>
      <c r="AN30" s="815"/>
      <c r="AO30" s="67" t="s">
        <v>13</v>
      </c>
      <c r="AR30" s="921"/>
      <c r="AS30" s="918"/>
      <c r="AT30" s="918"/>
      <c r="AU30" s="919"/>
    </row>
    <row r="31" spans="2:48" ht="27" customHeight="1" thickTop="1" thickBot="1" x14ac:dyDescent="0.2">
      <c r="B31" s="888" t="s">
        <v>375</v>
      </c>
      <c r="C31" s="839"/>
      <c r="D31" s="839"/>
      <c r="E31" s="840"/>
      <c r="F31" s="874">
        <v>10.6</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株式会社オカムラ　横浜物流センター</v>
      </c>
      <c r="AF5" s="817"/>
      <c r="AG5" s="817"/>
      <c r="AH5" s="817"/>
      <c r="AI5" s="817"/>
      <c r="AJ5" s="817"/>
      <c r="AK5" s="817"/>
      <c r="AL5" s="817"/>
      <c r="AM5" s="817"/>
      <c r="AN5" s="817"/>
      <c r="AO5" s="817"/>
      <c r="AP5" s="817"/>
      <c r="AQ5" s="817"/>
      <c r="AR5" s="817"/>
      <c r="AS5" s="817"/>
      <c r="AT5" s="817"/>
      <c r="AU5" s="817"/>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106</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
      <c r="B24" s="888" t="s">
        <v>200</v>
      </c>
      <c r="C24" s="839"/>
      <c r="D24" s="839"/>
      <c r="E24" s="840"/>
      <c r="F24" s="874">
        <v>119.1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106</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106</v>
      </c>
      <c r="P27" s="863"/>
      <c r="Q27" s="863"/>
      <c r="R27" s="863"/>
      <c r="S27" s="59" t="s">
        <v>38</v>
      </c>
      <c r="T27" s="80"/>
      <c r="U27" s="80"/>
      <c r="X27" s="78" t="s">
        <v>39</v>
      </c>
      <c r="Y27" s="81"/>
      <c r="AG27" s="68"/>
      <c r="AH27" s="68"/>
      <c r="AI27" s="68"/>
      <c r="AJ27" s="68"/>
      <c r="AK27" s="905">
        <f>+AG18+O27</f>
        <v>106</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106</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119.1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118</v>
      </c>
      <c r="G30" s="875"/>
      <c r="H30" s="234" t="s">
        <v>198</v>
      </c>
      <c r="L30" s="872"/>
      <c r="O30" s="71"/>
      <c r="Q30" s="862">
        <f>+ROUND(Z28,1)+ROUND(Z29,1)+ROUND(Z30,1)</f>
        <v>106</v>
      </c>
      <c r="R30" s="863"/>
      <c r="S30" s="863"/>
      <c r="T30" s="863"/>
      <c r="U30" s="59" t="s">
        <v>16</v>
      </c>
      <c r="X30" s="860" t="s">
        <v>186</v>
      </c>
      <c r="Y30" s="861"/>
      <c r="Z30" s="853"/>
      <c r="AA30" s="854"/>
      <c r="AB30" s="854"/>
      <c r="AC30" s="854"/>
      <c r="AD30" s="854"/>
      <c r="AE30" s="59" t="s">
        <v>13</v>
      </c>
      <c r="AK30" s="814">
        <v>105</v>
      </c>
      <c r="AL30" s="815"/>
      <c r="AM30" s="815"/>
      <c r="AN30" s="815"/>
      <c r="AO30" s="67" t="s">
        <v>13</v>
      </c>
      <c r="AR30" s="921"/>
      <c r="AS30" s="918"/>
      <c r="AT30" s="918"/>
      <c r="AU30" s="919"/>
    </row>
    <row r="31" spans="2:48" ht="27" customHeight="1" thickTop="1" thickBot="1" x14ac:dyDescent="0.2">
      <c r="B31" s="888" t="s">
        <v>375</v>
      </c>
      <c r="C31" s="839"/>
      <c r="D31" s="839"/>
      <c r="E31" s="840"/>
      <c r="F31" s="874">
        <v>119.1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15">
      <c r="B4" s="975"/>
      <c r="C4" s="975"/>
      <c r="D4" s="975"/>
      <c r="E4" s="975"/>
      <c r="F4" s="975"/>
      <c r="G4" s="129"/>
      <c r="H4" s="129"/>
      <c r="I4" s="129"/>
      <c r="J4" s="129"/>
      <c r="K4" s="129"/>
      <c r="Y4" s="979" t="s">
        <v>355</v>
      </c>
      <c r="Z4" s="131" t="s">
        <v>114</v>
      </c>
      <c r="AA4" s="132" t="s">
        <v>115</v>
      </c>
    </row>
    <row r="5" spans="2:27" ht="14.1" customHeight="1" thickBot="1" x14ac:dyDescent="0.2">
      <c r="C5" s="129"/>
      <c r="D5" s="129"/>
      <c r="E5" s="129"/>
      <c r="F5" s="129"/>
      <c r="G5" s="129"/>
      <c r="H5" s="129"/>
      <c r="I5" s="129"/>
      <c r="J5" s="129"/>
      <c r="K5" s="129"/>
      <c r="Y5" s="980"/>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76"/>
      <c r="N6" s="976"/>
      <c r="O6" s="104" t="s">
        <v>99</v>
      </c>
      <c r="P6" s="981" t="str">
        <f>+表紙!F48</f>
        <v>株式会社オカムラ　横浜物流センター</v>
      </c>
      <c r="Q6" s="981"/>
      <c r="R6" s="981"/>
      <c r="S6" s="981"/>
      <c r="T6" s="981"/>
      <c r="U6" s="981"/>
      <c r="V6" s="976"/>
      <c r="W6" s="976"/>
      <c r="X6" s="976"/>
      <c r="Y6" s="976"/>
      <c r="Z6" s="976"/>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77" t="s">
        <v>230</v>
      </c>
      <c r="D9" s="977"/>
      <c r="E9" s="977"/>
      <c r="F9" s="978"/>
      <c r="G9" s="507">
        <f>IF(OR(ｱ.燃え殻!F24&gt;0,ｱ.燃え殻!F24&lt;0),ｱ.燃え殻!F24,IF(G$19&gt;0,"0",0))</f>
        <v>0</v>
      </c>
      <c r="H9" s="507">
        <f>IF(OR(ｲ.汚泥!F24&gt;0,ｲ.汚泥!F24&lt;0),ｲ.汚泥!F24,IF(H$19&gt;0,"0",0))</f>
        <v>3</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342.1</v>
      </c>
      <c r="M9" s="507">
        <f>IF(OR(ｷ.紙くず!F24&gt;0,ｷ.紙くず!F24&lt;0),ｷ.紙くず!F24,IF(M$19&gt;0,"0",0))</f>
        <v>0</v>
      </c>
      <c r="N9" s="507">
        <f>IF(OR(ｸ.木くず!F24&gt;0,ｸ.木くず!F24&lt;0),ｸ.木くず!F24,IF(N$19&gt;0,"0",0))</f>
        <v>188.5</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962.6</v>
      </c>
      <c r="T9" s="507">
        <f>IF(OR(ｾ.ｶﾞﾗｽ･ｺﾝｸﾘ･陶磁器くず!F24&gt;0,ｾ.ｶﾞﾗｽ･ｺﾝｸﾘ･陶磁器くず!F24&lt;0),ｾ.ｶﾞﾗｽ･ｺﾝｸﾘ･陶磁器くず!F24,IF(T$19&gt;0,"0",0))</f>
        <v>10.6</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119.1</v>
      </c>
      <c r="AA9" s="509">
        <f>IF(SUM(G9:Z9)&gt;0,SUM(G9:Z9),IF(AA$19&gt;0,"0",0))</f>
        <v>1625.8999999999999</v>
      </c>
    </row>
    <row r="10" spans="2:27" ht="24" customHeight="1" x14ac:dyDescent="0.15">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5" t="s">
        <v>298</v>
      </c>
      <c r="D14" s="945"/>
      <c r="E14" s="945"/>
      <c r="F14" s="946"/>
      <c r="G14" s="513">
        <f>IF(OR(ｱ.燃え殻!F29&gt;0,ｱ.燃え殻!F29&lt;0),ｱ.燃え殻!F29,IF(G$19&gt;0,"0",0))</f>
        <v>0</v>
      </c>
      <c r="H14" s="513">
        <f>IF(OR(ｲ.汚泥!F29&gt;0,ｲ.汚泥!F29&lt;0),ｲ.汚泥!F29,IF(H$19&gt;0,"0",0))</f>
        <v>3</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342.1</v>
      </c>
      <c r="M14" s="513">
        <f>IF(OR(ｷ.紙くず!F29&gt;0,ｷ.紙くず!F29&lt;0),ｷ.紙くず!F29,IF(M$19&gt;0,"0",0))</f>
        <v>0</v>
      </c>
      <c r="N14" s="513">
        <f>IF(OR(ｸ.木くず!F29&gt;0,ｸ.木くず!F29&lt;0),ｸ.木くず!F29,IF(N$19&gt;0,"0",0))</f>
        <v>188.5</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962.6</v>
      </c>
      <c r="T14" s="513">
        <f>IF(OR(ｾ.ｶﾞﾗｽ･ｺﾝｸﾘ･陶磁器くず!F29&gt;0,ｾ.ｶﾞﾗｽ･ｺﾝｸﾘ･陶磁器くず!F29&lt;0),ｾ.ｶﾞﾗｽ･ｺﾝｸﾘ･陶磁器くず!F29,IF(T$19&gt;0,"0",0))</f>
        <v>10.6</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119.1</v>
      </c>
      <c r="AA14" s="515">
        <f t="shared" si="0"/>
        <v>1625.8999999999999</v>
      </c>
    </row>
    <row r="15" spans="2:27" ht="24" customHeight="1" x14ac:dyDescent="0.15">
      <c r="B15" s="188" t="s">
        <v>228</v>
      </c>
      <c r="C15" s="945" t="s">
        <v>299</v>
      </c>
      <c r="D15" s="945"/>
      <c r="E15" s="945"/>
      <c r="F15" s="946"/>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236.3</v>
      </c>
      <c r="M15" s="513">
        <f>IF(OR(ｷ.紙くず!F30&gt;0,ｷ.紙くず!F30&lt;0),ｷ.紙くず!F30,IF(M$19&gt;0,"0",0))</f>
        <v>0</v>
      </c>
      <c r="N15" s="513">
        <f>IF(OR(ｸ.木くず!F30&gt;0,ｸ.木くず!F30&lt;0),ｸ.木くず!F30,IF(N$19&gt;0,"0",0))</f>
        <v>186</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226.3</v>
      </c>
      <c r="T15" s="513">
        <f>IF(OR(ｾ.ｶﾞﾗｽ･ｺﾝｸﾘ･陶磁器くず!F30&gt;0,ｾ.ｶﾞﾗｽ･ｺﾝｸﾘ･陶磁器くず!F30&lt;0),ｾ.ｶﾞﾗｽ･ｺﾝｸﾘ･陶磁器くず!F30,IF(T$19&gt;0,"0",0))</f>
        <v>10.6</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118</v>
      </c>
      <c r="AA15" s="515">
        <f t="shared" si="0"/>
        <v>777.2</v>
      </c>
    </row>
    <row r="16" spans="2:27" ht="24" customHeight="1" x14ac:dyDescent="0.15">
      <c r="B16" s="188" t="s">
        <v>229</v>
      </c>
      <c r="C16" s="945" t="s">
        <v>300</v>
      </c>
      <c r="D16" s="945"/>
      <c r="E16" s="945"/>
      <c r="F16" s="946"/>
      <c r="G16" s="513">
        <f>IF(OR(ｱ.燃え殻!F31&gt;0,ｱ.燃え殻!F31&lt;0),ｱ.燃え殻!F31,IF(G$19&gt;0,"0",0))</f>
        <v>0</v>
      </c>
      <c r="H16" s="513">
        <f>IF(OR(ｲ.汚泥!F31&gt;0,ｲ.汚泥!F31&lt;0),ｲ.汚泥!F31,IF(H$19&gt;0,"0",0))</f>
        <v>3</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342.1</v>
      </c>
      <c r="M16" s="513">
        <f>IF(OR(ｷ.紙くず!F31&gt;0,ｷ.紙くず!F31&lt;0),ｷ.紙くず!F31,IF(M$19&gt;0,"0",0))</f>
        <v>0</v>
      </c>
      <c r="N16" s="513">
        <f>IF(OR(ｸ.木くず!F31&gt;0,ｸ.木くず!F31&lt;0),ｸ.木くず!F31,IF(N$19&gt;0,"0",0))</f>
        <v>188.5</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962.6</v>
      </c>
      <c r="T16" s="513">
        <f>IF(OR(ｾ.ｶﾞﾗｽ･ｺﾝｸﾘ･陶磁器くず!F31&gt;0,ｾ.ｶﾞﾗｽ･ｺﾝｸﾘ･陶磁器くず!F31&lt;0),ｾ.ｶﾞﾗｽ･ｺﾝｸﾘ･陶磁器くず!F31,IF(T$19&gt;0,"0",0))</f>
        <v>10.6</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119.1</v>
      </c>
      <c r="AA16" s="515">
        <f t="shared" si="0"/>
        <v>1625.8999999999999</v>
      </c>
    </row>
    <row r="17" spans="2:27" ht="24" customHeight="1" x14ac:dyDescent="0.15">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62" t="s">
        <v>377</v>
      </c>
      <c r="E19" s="962"/>
      <c r="F19" s="963"/>
      <c r="G19" s="519">
        <f>+G37+G25+G23+G22+G21-G20</f>
        <v>0</v>
      </c>
      <c r="H19" s="519">
        <f t="shared" ref="H19:Z19" si="1">+H37+H25+H23+H22+H21-H20</f>
        <v>1.5</v>
      </c>
      <c r="I19" s="519">
        <f t="shared" si="1"/>
        <v>0</v>
      </c>
      <c r="J19" s="519">
        <f t="shared" si="1"/>
        <v>0</v>
      </c>
      <c r="K19" s="519">
        <f t="shared" si="1"/>
        <v>0</v>
      </c>
      <c r="L19" s="519">
        <f t="shared" si="1"/>
        <v>324.60000000000002</v>
      </c>
      <c r="M19" s="519">
        <f t="shared" si="1"/>
        <v>0</v>
      </c>
      <c r="N19" s="519">
        <f t="shared" si="1"/>
        <v>175</v>
      </c>
      <c r="O19" s="519">
        <f t="shared" si="1"/>
        <v>0</v>
      </c>
      <c r="P19" s="519">
        <f t="shared" si="1"/>
        <v>0</v>
      </c>
      <c r="Q19" s="519">
        <f t="shared" si="1"/>
        <v>0</v>
      </c>
      <c r="R19" s="519">
        <f t="shared" si="1"/>
        <v>0</v>
      </c>
      <c r="S19" s="519">
        <f t="shared" si="1"/>
        <v>951.9</v>
      </c>
      <c r="T19" s="519">
        <f t="shared" si="1"/>
        <v>8</v>
      </c>
      <c r="U19" s="519">
        <f t="shared" si="1"/>
        <v>0</v>
      </c>
      <c r="V19" s="519">
        <f t="shared" si="1"/>
        <v>0</v>
      </c>
      <c r="W19" s="519">
        <f t="shared" si="1"/>
        <v>0</v>
      </c>
      <c r="X19" s="519">
        <f t="shared" si="1"/>
        <v>0</v>
      </c>
      <c r="Y19" s="519">
        <f t="shared" si="1"/>
        <v>0</v>
      </c>
      <c r="Z19" s="520">
        <f t="shared" si="1"/>
        <v>106</v>
      </c>
      <c r="AA19" s="521">
        <f t="shared" ref="AA19:AA25" si="2">SUM(G19:Z19)</f>
        <v>1567</v>
      </c>
    </row>
    <row r="20" spans="2:27" ht="24" customHeight="1" thickBot="1" x14ac:dyDescent="0.2">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39" t="s">
        <v>173</v>
      </c>
      <c r="D37" s="143" t="s">
        <v>179</v>
      </c>
      <c r="E37" s="960" t="s">
        <v>234</v>
      </c>
      <c r="F37" s="961"/>
      <c r="G37" s="554">
        <f t="shared" ref="G37:Z37" si="8">+G38+G42</f>
        <v>0</v>
      </c>
      <c r="H37" s="554">
        <f t="shared" si="8"/>
        <v>1.5</v>
      </c>
      <c r="I37" s="554">
        <f t="shared" si="8"/>
        <v>0</v>
      </c>
      <c r="J37" s="554">
        <f t="shared" si="8"/>
        <v>0</v>
      </c>
      <c r="K37" s="554">
        <f t="shared" si="8"/>
        <v>0</v>
      </c>
      <c r="L37" s="554">
        <f t="shared" si="8"/>
        <v>324.60000000000002</v>
      </c>
      <c r="M37" s="554">
        <f t="shared" si="8"/>
        <v>0</v>
      </c>
      <c r="N37" s="554">
        <f t="shared" si="8"/>
        <v>175</v>
      </c>
      <c r="O37" s="554">
        <f t="shared" si="8"/>
        <v>0</v>
      </c>
      <c r="P37" s="554">
        <f t="shared" si="8"/>
        <v>0</v>
      </c>
      <c r="Q37" s="554">
        <f t="shared" si="8"/>
        <v>0</v>
      </c>
      <c r="R37" s="554">
        <f t="shared" si="8"/>
        <v>0</v>
      </c>
      <c r="S37" s="554">
        <f t="shared" si="8"/>
        <v>951.9</v>
      </c>
      <c r="T37" s="554">
        <f t="shared" si="8"/>
        <v>8</v>
      </c>
      <c r="U37" s="554">
        <f t="shared" si="8"/>
        <v>0</v>
      </c>
      <c r="V37" s="554">
        <f t="shared" si="8"/>
        <v>0</v>
      </c>
      <c r="W37" s="554">
        <f t="shared" si="8"/>
        <v>0</v>
      </c>
      <c r="X37" s="554">
        <f t="shared" si="8"/>
        <v>0</v>
      </c>
      <c r="Y37" s="554">
        <f t="shared" si="8"/>
        <v>0</v>
      </c>
      <c r="Z37" s="555">
        <f t="shared" si="8"/>
        <v>106</v>
      </c>
      <c r="AA37" s="556">
        <f t="shared" si="4"/>
        <v>1567</v>
      </c>
    </row>
    <row r="38" spans="2:27" ht="24" customHeight="1" x14ac:dyDescent="0.15">
      <c r="B38" s="186"/>
      <c r="C38" s="939"/>
      <c r="D38" s="247"/>
      <c r="E38" s="245" t="s">
        <v>319</v>
      </c>
      <c r="F38" s="585"/>
      <c r="G38" s="545">
        <f t="shared" ref="G38:Z38" si="9">SUM(G39:G41)</f>
        <v>0</v>
      </c>
      <c r="H38" s="545">
        <f t="shared" si="9"/>
        <v>1.5</v>
      </c>
      <c r="I38" s="545">
        <f t="shared" si="9"/>
        <v>0</v>
      </c>
      <c r="J38" s="545">
        <f t="shared" si="9"/>
        <v>0</v>
      </c>
      <c r="K38" s="545">
        <f t="shared" si="9"/>
        <v>0</v>
      </c>
      <c r="L38" s="545">
        <f t="shared" si="9"/>
        <v>324.60000000000002</v>
      </c>
      <c r="M38" s="545">
        <f t="shared" si="9"/>
        <v>0</v>
      </c>
      <c r="N38" s="545">
        <f t="shared" si="9"/>
        <v>175</v>
      </c>
      <c r="O38" s="545">
        <f t="shared" si="9"/>
        <v>0</v>
      </c>
      <c r="P38" s="545">
        <f t="shared" si="9"/>
        <v>0</v>
      </c>
      <c r="Q38" s="545">
        <f t="shared" si="9"/>
        <v>0</v>
      </c>
      <c r="R38" s="545">
        <f t="shared" si="9"/>
        <v>0</v>
      </c>
      <c r="S38" s="545">
        <f t="shared" si="9"/>
        <v>951.9</v>
      </c>
      <c r="T38" s="545">
        <f t="shared" si="9"/>
        <v>8</v>
      </c>
      <c r="U38" s="545">
        <f t="shared" si="9"/>
        <v>0</v>
      </c>
      <c r="V38" s="545">
        <f t="shared" si="9"/>
        <v>0</v>
      </c>
      <c r="W38" s="545">
        <f t="shared" si="9"/>
        <v>0</v>
      </c>
      <c r="X38" s="545">
        <f t="shared" si="9"/>
        <v>0</v>
      </c>
      <c r="Y38" s="545">
        <f t="shared" si="9"/>
        <v>0</v>
      </c>
      <c r="Z38" s="546">
        <f t="shared" si="9"/>
        <v>106</v>
      </c>
      <c r="AA38" s="547">
        <f t="shared" si="4"/>
        <v>1567</v>
      </c>
    </row>
    <row r="39" spans="2:27" ht="24" customHeight="1" x14ac:dyDescent="0.15">
      <c r="B39" s="186"/>
      <c r="C39" s="939"/>
      <c r="D39" s="248"/>
      <c r="E39" s="243"/>
      <c r="F39" s="241" t="s">
        <v>233</v>
      </c>
      <c r="G39" s="548">
        <f>+ｱ.燃え殻!$Z$28</f>
        <v>0</v>
      </c>
      <c r="H39" s="548">
        <f>+ｲ.汚泥!$Z$28</f>
        <v>1.5</v>
      </c>
      <c r="I39" s="548">
        <f>+ｳ.廃油!$Z$28</f>
        <v>0</v>
      </c>
      <c r="J39" s="548">
        <f>+ｴ.廃酸!$Z$28</f>
        <v>0</v>
      </c>
      <c r="K39" s="548">
        <f>+ｵ.廃ｱﾙｶﾘ!$Z$28</f>
        <v>0</v>
      </c>
      <c r="L39" s="548">
        <f>+ｶ.廃ﾌﾟﾗ類!$Z$28</f>
        <v>324.60000000000002</v>
      </c>
      <c r="M39" s="548">
        <f>+ｷ.紙くず!$Z$28</f>
        <v>0</v>
      </c>
      <c r="N39" s="548">
        <f>+ｸ.木くず!$Z$28</f>
        <v>175</v>
      </c>
      <c r="O39" s="548">
        <f>+ｹ.繊維くず!$Z$28</f>
        <v>0</v>
      </c>
      <c r="P39" s="548">
        <f>+ｺ.動植物性残さ!$Z$28</f>
        <v>0</v>
      </c>
      <c r="Q39" s="548">
        <f>+ｻ.動物系固形不要物!$Z$28</f>
        <v>0</v>
      </c>
      <c r="R39" s="548">
        <f>+ｼ.ｺﾞﾑくず!$Z$28</f>
        <v>0</v>
      </c>
      <c r="S39" s="548">
        <f>+ｽ.金属くず!$Z$28</f>
        <v>951.9</v>
      </c>
      <c r="T39" s="548">
        <f>+ｾ.ｶﾞﾗｽ･ｺﾝｸﾘ･陶磁器くず!$Z$28</f>
        <v>8</v>
      </c>
      <c r="U39" s="548">
        <f>+ｿ.鉱さい!$Z$28</f>
        <v>0</v>
      </c>
      <c r="V39" s="548">
        <f>+ﾀ.がれき類!$Z$28</f>
        <v>0</v>
      </c>
      <c r="W39" s="548">
        <f>+ﾁ.動物のふん尿!$Z$28</f>
        <v>0</v>
      </c>
      <c r="X39" s="548">
        <f>+ﾂ.動物の死体!$Z$28</f>
        <v>0</v>
      </c>
      <c r="Y39" s="548">
        <f>+ﾃ.ばいじん!$Z$28</f>
        <v>0</v>
      </c>
      <c r="Z39" s="549">
        <f>+ﾄ.混合廃棄物その他!$Z$28</f>
        <v>106</v>
      </c>
      <c r="AA39" s="550">
        <f t="shared" si="4"/>
        <v>1567</v>
      </c>
    </row>
    <row r="40" spans="2:27" ht="24" customHeight="1" x14ac:dyDescent="0.15">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8" t="s">
        <v>349</v>
      </c>
      <c r="E43" s="958"/>
      <c r="F43" s="959"/>
      <c r="G43" s="557">
        <f>+ｱ.燃え殻!$AK$27</f>
        <v>0</v>
      </c>
      <c r="H43" s="557">
        <f>+ｲ.汚泥!$AK$27</f>
        <v>1.5</v>
      </c>
      <c r="I43" s="557">
        <f>+ｳ.廃油!$AK$27</f>
        <v>0</v>
      </c>
      <c r="J43" s="557">
        <f>+ｴ.廃酸!$AK$27</f>
        <v>0</v>
      </c>
      <c r="K43" s="557">
        <f>+ｵ.廃ｱﾙｶﾘ!$AK$27</f>
        <v>0</v>
      </c>
      <c r="L43" s="557">
        <f>+ｶ.廃ﾌﾟﾗ類!$AK$27</f>
        <v>324.60000000000002</v>
      </c>
      <c r="M43" s="557">
        <f>+ｷ.紙くず!$AK$27</f>
        <v>0</v>
      </c>
      <c r="N43" s="557">
        <f>+ｸ.木くず!$AK$27</f>
        <v>175</v>
      </c>
      <c r="O43" s="557">
        <f>+ｹ.繊維くず!$AK$27</f>
        <v>0</v>
      </c>
      <c r="P43" s="557">
        <f>+ｺ.動植物性残さ!$AK$27</f>
        <v>0</v>
      </c>
      <c r="Q43" s="557">
        <f>+ｻ.動物系固形不要物!$AK$27</f>
        <v>0</v>
      </c>
      <c r="R43" s="557">
        <f>+ｼ.ｺﾞﾑくず!$AK$27</f>
        <v>0</v>
      </c>
      <c r="S43" s="557">
        <f>+ｽ.金属くず!$AK$27</f>
        <v>951.9</v>
      </c>
      <c r="T43" s="557">
        <f>+ｾ.ｶﾞﾗｽ･ｺﾝｸﾘ･陶磁器くず!$AK$27</f>
        <v>8</v>
      </c>
      <c r="U43" s="557">
        <f>+ｿ.鉱さい!$AK$27</f>
        <v>0</v>
      </c>
      <c r="V43" s="557">
        <f>+ﾀ.がれき類!$AK$27</f>
        <v>0</v>
      </c>
      <c r="W43" s="557">
        <f>+ﾁ.動物のふん尿!$AK$27</f>
        <v>0</v>
      </c>
      <c r="X43" s="557">
        <f>+ﾂ.動物の死体!$AK$27</f>
        <v>0</v>
      </c>
      <c r="Y43" s="557">
        <f>+ﾃ.ばいじん!$AK$27</f>
        <v>0</v>
      </c>
      <c r="Z43" s="558">
        <f>+ﾄ.混合廃棄物その他!$AK$27</f>
        <v>106</v>
      </c>
      <c r="AA43" s="559">
        <f t="shared" si="4"/>
        <v>1567</v>
      </c>
    </row>
    <row r="44" spans="2:27" ht="24" customHeight="1" x14ac:dyDescent="0.15">
      <c r="B44" s="186"/>
      <c r="C44" s="193"/>
      <c r="D44" s="191" t="s">
        <v>188</v>
      </c>
      <c r="E44" s="941" t="s">
        <v>236</v>
      </c>
      <c r="F44" s="942"/>
      <c r="G44" s="560">
        <f>+ｱ.燃え殻!$AK$30</f>
        <v>0</v>
      </c>
      <c r="H44" s="560">
        <f>+ｲ.汚泥!$AK$30</f>
        <v>0</v>
      </c>
      <c r="I44" s="560">
        <f>+ｳ.廃油!$AK$30</f>
        <v>0</v>
      </c>
      <c r="J44" s="560">
        <f>+ｴ.廃酸!$AK$30</f>
        <v>0</v>
      </c>
      <c r="K44" s="560">
        <f>+ｵ.廃ｱﾙｶﾘ!$AK$30</f>
        <v>0</v>
      </c>
      <c r="L44" s="560">
        <f>+ｶ.廃ﾌﾟﾗ類!$AK$30</f>
        <v>224.2</v>
      </c>
      <c r="M44" s="560">
        <f>+ｷ.紙くず!$AK$30</f>
        <v>0</v>
      </c>
      <c r="N44" s="560">
        <f>+ｸ.木くず!$AK$30</f>
        <v>175</v>
      </c>
      <c r="O44" s="560">
        <f>+ｹ.繊維くず!$AK$30</f>
        <v>0</v>
      </c>
      <c r="P44" s="560">
        <f>+ｺ.動植物性残さ!$AK$30</f>
        <v>0</v>
      </c>
      <c r="Q44" s="560">
        <f>+ｻ.動物系固形不要物!$AK$30</f>
        <v>0</v>
      </c>
      <c r="R44" s="560">
        <f>+ｼ.ｺﾞﾑくず!$AK$30</f>
        <v>0</v>
      </c>
      <c r="S44" s="560">
        <f>+ｽ.金属くず!$AK$30</f>
        <v>223.8</v>
      </c>
      <c r="T44" s="560">
        <f>+ｾ.ｶﾞﾗｽ･ｺﾝｸﾘ･陶磁器くず!$AK$30</f>
        <v>8</v>
      </c>
      <c r="U44" s="560">
        <f>+ｿ.鉱さい!$AK$30</f>
        <v>0</v>
      </c>
      <c r="V44" s="560">
        <f>+ﾀ.がれき類!$AK$30</f>
        <v>0</v>
      </c>
      <c r="W44" s="560">
        <f>+ﾁ.動物のふん尿!$AK$30</f>
        <v>0</v>
      </c>
      <c r="X44" s="560">
        <f>+ﾂ.動物の死体!$AK$30</f>
        <v>0</v>
      </c>
      <c r="Y44" s="560">
        <f>+ﾃ.ばいじん!$AK$30</f>
        <v>0</v>
      </c>
      <c r="Z44" s="561">
        <f>+ﾄ.混合廃棄物その他!$AK$30</f>
        <v>105</v>
      </c>
      <c r="AA44" s="562">
        <f t="shared" si="4"/>
        <v>736</v>
      </c>
    </row>
    <row r="45" spans="2:27" ht="24" customHeight="1" x14ac:dyDescent="0.15">
      <c r="B45" s="186"/>
      <c r="C45" s="193"/>
      <c r="D45" s="584" t="s">
        <v>190</v>
      </c>
      <c r="E45" s="968" t="s">
        <v>237</v>
      </c>
      <c r="F45" s="969"/>
      <c r="G45" s="563">
        <f>+ｱ.燃え殻!$AR$24</f>
        <v>0</v>
      </c>
      <c r="H45" s="563">
        <f>+ｲ.汚泥!$AR$24</f>
        <v>1.5</v>
      </c>
      <c r="I45" s="563">
        <f>+ｳ.廃油!$AR$24</f>
        <v>0</v>
      </c>
      <c r="J45" s="563">
        <f>+ｴ.廃酸!$AR$24</f>
        <v>0</v>
      </c>
      <c r="K45" s="563">
        <f>+ｵ.廃ｱﾙｶﾘ!$AR$24</f>
        <v>0</v>
      </c>
      <c r="L45" s="563">
        <f>+ｶ.廃ﾌﾟﾗ類!$AR$24</f>
        <v>324.60000000000002</v>
      </c>
      <c r="M45" s="563">
        <f>+ｷ.紙くず!$AR$24</f>
        <v>0</v>
      </c>
      <c r="N45" s="563">
        <f>+ｸ.木くず!$AR$24</f>
        <v>175</v>
      </c>
      <c r="O45" s="563">
        <f>+ｹ.繊維くず!$AR$24</f>
        <v>0</v>
      </c>
      <c r="P45" s="563">
        <f>+ｺ.動植物性残さ!$AR$24</f>
        <v>0</v>
      </c>
      <c r="Q45" s="563">
        <f>+ｻ.動物系固形不要物!$AR$24</f>
        <v>0</v>
      </c>
      <c r="R45" s="563">
        <f>+ｼ.ｺﾞﾑくず!$AR$24</f>
        <v>0</v>
      </c>
      <c r="S45" s="563">
        <f>+ｽ.金属くず!$AR$24</f>
        <v>951.9</v>
      </c>
      <c r="T45" s="563">
        <f>+ｾ.ｶﾞﾗｽ･ｺﾝｸﾘ･陶磁器くず!$AR$24</f>
        <v>8</v>
      </c>
      <c r="U45" s="563">
        <f>+ｿ.鉱さい!$AR$24</f>
        <v>0</v>
      </c>
      <c r="V45" s="563">
        <f>+ﾀ.がれき類!$AR$24</f>
        <v>0</v>
      </c>
      <c r="W45" s="563">
        <f>+ﾁ.動物のふん尿!$AR$24</f>
        <v>0</v>
      </c>
      <c r="X45" s="563">
        <f>+ﾂ.動物の死体!$AR$24</f>
        <v>0</v>
      </c>
      <c r="Y45" s="563">
        <f>+ﾃ.ばいじん!$AR$24</f>
        <v>0</v>
      </c>
      <c r="Z45" s="564">
        <f>+ﾄ.混合廃棄物その他!$AR$24</f>
        <v>106</v>
      </c>
      <c r="AA45" s="565">
        <f t="shared" si="4"/>
        <v>1567</v>
      </c>
    </row>
    <row r="46" spans="2:27" ht="24" customHeight="1" x14ac:dyDescent="0.15">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4.5</v>
      </c>
      <c r="I55" s="634">
        <f t="shared" si="10"/>
        <v>0</v>
      </c>
      <c r="J55" s="634">
        <f t="shared" si="10"/>
        <v>0</v>
      </c>
      <c r="K55" s="634">
        <f t="shared" si="10"/>
        <v>0</v>
      </c>
      <c r="L55" s="634">
        <f t="shared" si="10"/>
        <v>666.7</v>
      </c>
      <c r="M55" s="634">
        <f t="shared" si="10"/>
        <v>0</v>
      </c>
      <c r="N55" s="634">
        <f t="shared" si="10"/>
        <v>363.5</v>
      </c>
      <c r="O55" s="634">
        <f t="shared" si="10"/>
        <v>0</v>
      </c>
      <c r="P55" s="634">
        <f t="shared" si="10"/>
        <v>0</v>
      </c>
      <c r="Q55" s="634">
        <f t="shared" si="10"/>
        <v>0</v>
      </c>
      <c r="R55" s="634">
        <f t="shared" si="10"/>
        <v>0</v>
      </c>
      <c r="S55" s="634">
        <f t="shared" si="10"/>
        <v>1914.5</v>
      </c>
      <c r="T55" s="634">
        <f t="shared" si="10"/>
        <v>18.600000000000001</v>
      </c>
      <c r="U55" s="634">
        <f t="shared" si="10"/>
        <v>0</v>
      </c>
      <c r="V55" s="634">
        <f t="shared" si="10"/>
        <v>0</v>
      </c>
      <c r="W55" s="634">
        <f t="shared" si="10"/>
        <v>0</v>
      </c>
      <c r="X55" s="634">
        <f t="shared" si="10"/>
        <v>0</v>
      </c>
      <c r="Y55" s="634">
        <f t="shared" si="10"/>
        <v>0</v>
      </c>
      <c r="Z55" s="634">
        <f t="shared" si="10"/>
        <v>225.1</v>
      </c>
      <c r="AA55" s="633">
        <f>+AA9+AA19+AA20</f>
        <v>3192.8999999999996</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P11" sqref="P11:T11"/>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15"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27" t="str">
        <f>+表紙!P35</f>
        <v>令和    7年    6月    16日</v>
      </c>
      <c r="Q11" s="1028"/>
      <c r="R11" s="1028"/>
      <c r="S11" s="1028"/>
      <c r="T11" s="1029"/>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横浜市西区北幸1丁目4番1号</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株式会社オカムラ
代表取締役　中村　雅行</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045-319-3401</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株式会社オカムラ　横浜物流センター</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7037</v>
      </c>
      <c r="Q25" s="989"/>
      <c r="R25" s="989"/>
      <c r="S25" s="989"/>
      <c r="T25" s="989"/>
      <c r="U25" s="990"/>
    </row>
    <row r="26" spans="1:22" ht="26.25" customHeight="1" x14ac:dyDescent="0.15">
      <c r="C26" s="1002" t="s">
        <v>11</v>
      </c>
      <c r="D26" s="1003"/>
      <c r="E26" s="1004"/>
      <c r="F26" s="1021" t="str">
        <f>+表紙!F50</f>
        <v>横浜市鶴見区末広町2-4-3</v>
      </c>
      <c r="G26" s="1022"/>
      <c r="H26" s="1022"/>
      <c r="I26" s="1022"/>
      <c r="J26" s="1022"/>
      <c r="K26" s="1022"/>
      <c r="L26" s="1022"/>
      <c r="M26" s="1022"/>
      <c r="N26" s="454" t="s">
        <v>172</v>
      </c>
      <c r="O26" s="383"/>
      <c r="P26" s="383"/>
      <c r="Q26" s="1016" t="str">
        <f>IF(+表紙!Q50="","",+表紙!Q50)</f>
        <v>045-503-8540</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Ｅ13－家具・装備品製造業</v>
      </c>
      <c r="G30" s="992"/>
      <c r="H30" s="992"/>
      <c r="I30" s="992"/>
      <c r="J30" s="992"/>
      <c r="K30" s="992"/>
      <c r="L30" s="282" t="s">
        <v>48</v>
      </c>
      <c r="M30" s="282"/>
      <c r="N30" s="993" t="str">
        <f>IF(COUNTA(表紙!N54)=1,+表紙!N54,"")</f>
        <v>家具・装備品製造業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f>IF(+表紙!N55="","",+表紙!N55)</f>
        <v>16404</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60</v>
      </c>
      <c r="G37" s="1062"/>
      <c r="H37" s="1062"/>
      <c r="I37" s="1062"/>
      <c r="J37" s="1062"/>
      <c r="K37" s="1062"/>
      <c r="L37" s="1062"/>
      <c r="M37" s="1062"/>
      <c r="N37" s="1062"/>
      <c r="O37" s="1062"/>
      <c r="P37" s="1062"/>
      <c r="Q37" s="1062"/>
      <c r="R37" s="1062"/>
      <c r="S37" s="1062"/>
      <c r="T37" s="1062"/>
      <c r="U37" s="1063"/>
    </row>
    <row r="38" spans="3:21" ht="13.9"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6</v>
      </c>
      <c r="L65" s="1070"/>
      <c r="M65" s="1070"/>
      <c r="N65" s="210" t="s">
        <v>47</v>
      </c>
      <c r="O65" s="210"/>
      <c r="P65" s="6"/>
      <c r="Q65" s="1064" t="s">
        <v>353</v>
      </c>
      <c r="R65" s="1064"/>
      <c r="S65" s="1064"/>
      <c r="T65" s="1064"/>
      <c r="U65" s="1065"/>
      <c r="V65" s="467"/>
      <c r="W65" s="467"/>
      <c r="X65" s="49"/>
    </row>
    <row r="66" spans="1:24" ht="18" customHeight="1" x14ac:dyDescent="0.15">
      <c r="A66" s="49">
        <v>6</v>
      </c>
      <c r="C66" s="1092"/>
      <c r="D66" s="1071"/>
      <c r="E66" s="1074"/>
      <c r="F66" s="280" t="s">
        <v>200</v>
      </c>
      <c r="G66" s="300"/>
      <c r="H66" s="300"/>
      <c r="I66" s="300"/>
      <c r="J66" s="300"/>
      <c r="K66" s="1068">
        <f>+表紙!K90</f>
        <v>1625.8999999999999</v>
      </c>
      <c r="L66" s="1068"/>
      <c r="M66" s="1068"/>
      <c r="N66" s="1068"/>
      <c r="O66" s="1068"/>
      <c r="P66" s="300" t="s">
        <v>13</v>
      </c>
      <c r="Q66" s="1066"/>
      <c r="R66" s="1066"/>
      <c r="S66" s="1066"/>
      <c r="T66" s="1066"/>
      <c r="U66" s="1067"/>
      <c r="V66" s="467"/>
      <c r="W66" s="467"/>
      <c r="X66" s="391"/>
    </row>
    <row r="67" spans="1:24" ht="13.9" customHeight="1" x14ac:dyDescent="0.15">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92"/>
      <c r="D70" s="1071"/>
      <c r="E70" s="1074"/>
      <c r="F70" s="1052" t="str">
        <f>IF(COUNTA(表紙!F94)=1,+表紙!F94,"")</f>
        <v>オフィス什器、中古売却化による排出量削減
プラスチック脚の再生資源化による排出量削減</v>
      </c>
      <c r="G70" s="1053"/>
      <c r="H70" s="1053"/>
      <c r="I70" s="1053"/>
      <c r="J70" s="1053"/>
      <c r="K70" s="1053"/>
      <c r="L70" s="1053"/>
      <c r="M70" s="1053"/>
      <c r="N70" s="1053"/>
      <c r="O70" s="1053"/>
      <c r="P70" s="1053"/>
      <c r="Q70" s="1053"/>
      <c r="R70" s="1053"/>
      <c r="S70" s="1053"/>
      <c r="T70" s="1053"/>
      <c r="U70" s="1054"/>
      <c r="V70" s="308"/>
    </row>
    <row r="71" spans="1:24" ht="13.9"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6</v>
      </c>
      <c r="L80" s="1070"/>
      <c r="M80" s="1070"/>
      <c r="N80" s="210" t="s">
        <v>47</v>
      </c>
      <c r="O80" s="210"/>
      <c r="P80" s="6"/>
      <c r="Q80" s="1064" t="s">
        <v>354</v>
      </c>
      <c r="R80" s="1064"/>
      <c r="S80" s="1064"/>
      <c r="T80" s="1064"/>
      <c r="U80" s="1065"/>
      <c r="V80" s="467"/>
      <c r="W80" s="467"/>
      <c r="X80" s="394"/>
    </row>
    <row r="81" spans="1:24" ht="18" customHeight="1" x14ac:dyDescent="0.15">
      <c r="A81" s="49">
        <v>8</v>
      </c>
      <c r="C81" s="1059"/>
      <c r="D81" s="1047"/>
      <c r="E81" s="1044"/>
      <c r="F81" s="280" t="s">
        <v>200</v>
      </c>
      <c r="G81" s="300"/>
      <c r="H81" s="300"/>
      <c r="I81" s="300"/>
      <c r="J81" s="300"/>
      <c r="K81" s="1068">
        <f>+表紙!K105</f>
        <v>1567</v>
      </c>
      <c r="L81" s="1068"/>
      <c r="M81" s="1068"/>
      <c r="N81" s="1068"/>
      <c r="O81" s="1068"/>
      <c r="P81" s="303" t="s">
        <v>13</v>
      </c>
      <c r="Q81" s="1066"/>
      <c r="R81" s="1066"/>
      <c r="S81" s="1066"/>
      <c r="T81" s="1066"/>
      <c r="U81" s="1067"/>
      <c r="V81" s="467"/>
      <c r="W81" s="467"/>
      <c r="X81" s="309"/>
    </row>
    <row r="82" spans="1:24" ht="13.9" customHeight="1" x14ac:dyDescent="0.15">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59"/>
      <c r="D85" s="1047"/>
      <c r="E85" s="1044"/>
      <c r="F85" s="1052" t="str">
        <f>IF(COUNTA(表紙!F109)=1,+表紙!F109,"")</f>
        <v>飛沫防止パネルの資源化による排出量削減
段ボール等紙類の水平リサイクルによる排出量削減</v>
      </c>
      <c r="G85" s="1053"/>
      <c r="H85" s="1053"/>
      <c r="I85" s="1053"/>
      <c r="J85" s="1053"/>
      <c r="K85" s="1053"/>
      <c r="L85" s="1053"/>
      <c r="M85" s="1053"/>
      <c r="N85" s="1053"/>
      <c r="O85" s="1053"/>
      <c r="P85" s="1053"/>
      <c r="Q85" s="1053"/>
      <c r="R85" s="1053"/>
      <c r="S85" s="1053"/>
      <c r="T85" s="1053"/>
      <c r="U85" s="1054"/>
      <c r="V85" s="321"/>
    </row>
    <row r="86" spans="1:24" ht="13.9"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47"/>
      <c r="E96" s="1044"/>
      <c r="F96" s="1052" t="str">
        <f>IF(COUNTA(表紙!F120)=1,+表紙!F120,"")</f>
        <v>鉄くず・木くず・プラスチックの自主分別</v>
      </c>
      <c r="G96" s="1053"/>
      <c r="H96" s="1053"/>
      <c r="I96" s="1053"/>
      <c r="J96" s="1053"/>
      <c r="K96" s="1053"/>
      <c r="L96" s="1053"/>
      <c r="M96" s="1053"/>
      <c r="N96" s="1053"/>
      <c r="O96" s="1053"/>
      <c r="P96" s="1053"/>
      <c r="Q96" s="1053"/>
      <c r="R96" s="1053"/>
      <c r="S96" s="1053"/>
      <c r="T96" s="1053"/>
      <c r="U96" s="1054"/>
      <c r="V96" s="321"/>
    </row>
    <row r="97" spans="3:25" ht="13.9"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47"/>
      <c r="E102" s="1044"/>
      <c r="F102" s="1099" t="str">
        <f>IF(COUNTA(表紙!F126)=1,+表紙!F126,"")</f>
        <v>オフィス什器(素材・廃プラ部位)段ボール等の再利用による資源循環化</v>
      </c>
      <c r="G102" s="1100"/>
      <c r="H102" s="1100"/>
      <c r="I102" s="1100"/>
      <c r="J102" s="1100"/>
      <c r="K102" s="1100"/>
      <c r="L102" s="1100"/>
      <c r="M102" s="1100"/>
      <c r="N102" s="1100"/>
      <c r="O102" s="1100"/>
      <c r="P102" s="1100"/>
      <c r="Q102" s="1100"/>
      <c r="R102" s="1100"/>
      <c r="S102" s="1100"/>
      <c r="T102" s="1100"/>
      <c r="U102" s="1101"/>
      <c r="V102" s="321"/>
    </row>
    <row r="103" spans="3:25" ht="13.9"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47"/>
      <c r="E112" s="1097"/>
      <c r="F112" s="1052" t="str">
        <f>IF(COUNTA(表紙!F136)=1,+表紙!F136,"")</f>
        <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47"/>
      <c r="E123" s="1044"/>
      <c r="F123" s="1052" t="str">
        <f>IF(COUNTA(表紙!F147)=1,+表紙!F147,"")</f>
        <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47"/>
      <c r="E136" s="1044"/>
      <c r="F136" s="1052" t="str">
        <f>IF(COUNTA(表紙!F160)=1,+表紙!F160,"")</f>
        <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47"/>
      <c r="E148" s="1044"/>
      <c r="F148" s="1052" t="str">
        <f>IF(COUNTA(表紙!F172)=1,+表紙!F172,"")</f>
        <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47"/>
      <c r="E161" s="1097"/>
      <c r="F161" s="1052" t="str">
        <f>IF(COUNTA(表紙!F185)=1,+表紙!F185,"")</f>
        <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47"/>
      <c r="E173" s="1044"/>
      <c r="F173" s="1052" t="str">
        <f>IF(COUNTA(表紙!F197)=1,+表紙!F197,"")</f>
        <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47"/>
      <c r="E184" s="1044"/>
      <c r="F184" s="1115" t="s">
        <v>267</v>
      </c>
      <c r="G184" s="1116"/>
      <c r="H184" s="1116"/>
      <c r="I184" s="1116"/>
      <c r="J184" s="1116"/>
      <c r="K184" s="1075">
        <f>+表紙!K208</f>
        <v>1625.8999999999999</v>
      </c>
      <c r="L184" s="1075"/>
      <c r="M184" s="1075"/>
      <c r="N184" s="1075"/>
      <c r="O184" s="1075"/>
      <c r="P184" s="327" t="s">
        <v>13</v>
      </c>
      <c r="Q184" s="1105" t="s">
        <v>293</v>
      </c>
      <c r="R184" s="1106"/>
      <c r="S184" s="1106"/>
      <c r="T184" s="1106"/>
      <c r="U184" s="1107"/>
      <c r="V184" s="467"/>
      <c r="W184" s="467"/>
      <c r="X184" s="321"/>
      <c r="Y184" s="341"/>
    </row>
    <row r="185" spans="3:25" ht="43.15" customHeight="1" x14ac:dyDescent="0.15">
      <c r="C185" s="325"/>
      <c r="D185" s="1047"/>
      <c r="E185" s="1044"/>
      <c r="F185" s="328"/>
      <c r="G185" s="798" t="s">
        <v>223</v>
      </c>
      <c r="H185" s="799"/>
      <c r="I185" s="799"/>
      <c r="J185" s="799"/>
      <c r="K185" s="1075">
        <f>+表紙!K209</f>
        <v>777.2</v>
      </c>
      <c r="L185" s="1075"/>
      <c r="M185" s="1075"/>
      <c r="N185" s="1075"/>
      <c r="O185" s="1075"/>
      <c r="P185" s="459" t="s">
        <v>13</v>
      </c>
      <c r="Q185" s="1108"/>
      <c r="R185" s="1109"/>
      <c r="S185" s="1109"/>
      <c r="T185" s="1109"/>
      <c r="U185" s="1110"/>
      <c r="V185" s="467"/>
      <c r="W185" s="467"/>
      <c r="X185" s="321"/>
      <c r="Y185" s="341"/>
    </row>
    <row r="186" spans="3:25" ht="43.15" customHeight="1" x14ac:dyDescent="0.15">
      <c r="C186" s="325"/>
      <c r="D186" s="1047"/>
      <c r="E186" s="1044"/>
      <c r="F186" s="328"/>
      <c r="G186" s="798" t="s">
        <v>224</v>
      </c>
      <c r="H186" s="799"/>
      <c r="I186" s="799"/>
      <c r="J186" s="799"/>
      <c r="K186" s="1075">
        <f>+表紙!K210</f>
        <v>1625.8999999999999</v>
      </c>
      <c r="L186" s="1075"/>
      <c r="M186" s="1075"/>
      <c r="N186" s="1075"/>
      <c r="O186" s="1075"/>
      <c r="P186" s="459" t="s">
        <v>13</v>
      </c>
      <c r="Q186" s="1108"/>
      <c r="R186" s="1109"/>
      <c r="S186" s="1109"/>
      <c r="T186" s="1109"/>
      <c r="U186" s="1110"/>
      <c r="V186" s="467"/>
      <c r="W186" s="467"/>
      <c r="X186" s="321"/>
      <c r="Y186" s="341"/>
    </row>
    <row r="187" spans="3:25" ht="43.15"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x14ac:dyDescent="0.15">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47"/>
      <c r="E190" s="1044"/>
      <c r="F190" s="1052" t="str">
        <f>IF(COUNTA(表紙!F214)=1,+表紙!F214,"")</f>
        <v>年度末における産廃業者訪問(処分・収集運搬)実地確認実施</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1567</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736</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1567</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47"/>
      <c r="E207" s="1044"/>
      <c r="F207" s="1052" t="str">
        <f>IF(COUNTA(表紙!F231)=1,+表紙!F231,"")</f>
        <v>金属くず・什器部位の廃プラ部位の資源循環の確立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5" zoomScaleNormal="100" workbookViewId="0">
      <selection activeCell="Z30" sqref="Z30:AD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1.5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v>
      </c>
      <c r="P27" s="863"/>
      <c r="Q27" s="863"/>
      <c r="R27" s="863"/>
      <c r="S27" s="59" t="s">
        <v>38</v>
      </c>
      <c r="T27" s="80"/>
      <c r="U27" s="80"/>
      <c r="X27" s="78" t="s">
        <v>39</v>
      </c>
      <c r="Y27" s="81"/>
      <c r="AG27" s="68"/>
      <c r="AH27" s="68"/>
      <c r="AI27" s="68"/>
      <c r="AJ27" s="68"/>
      <c r="AK27" s="905">
        <f>+AG18+O27</f>
        <v>1.5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1.5</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4" workbookViewId="0">
      <selection activeCell="F25" sqref="F25:G25"/>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AH27" sqref="AH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324.60000000000002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342.1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324.60000000000002</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324.60000000000002</v>
      </c>
      <c r="P27" s="863"/>
      <c r="Q27" s="863"/>
      <c r="R27" s="863"/>
      <c r="S27" s="59" t="s">
        <v>38</v>
      </c>
      <c r="T27" s="80"/>
      <c r="U27" s="80"/>
      <c r="X27" s="78" t="s">
        <v>39</v>
      </c>
      <c r="Y27" s="81"/>
      <c r="AG27" s="68"/>
      <c r="AH27" s="68"/>
      <c r="AI27" s="68"/>
      <c r="AJ27" s="68"/>
      <c r="AK27" s="905">
        <f>+AG18+O27</f>
        <v>324.60000000000002</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324.60000000000002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342.1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236.3</v>
      </c>
      <c r="G30" s="875"/>
      <c r="H30" s="234" t="s">
        <v>198</v>
      </c>
      <c r="L30" s="872"/>
      <c r="O30" s="71"/>
      <c r="Q30" s="862">
        <f>+ROUND(Z28,1)+ROUND(Z29,1)+ROUND(Z30,1)</f>
        <v>324.60000000000002</v>
      </c>
      <c r="R30" s="863"/>
      <c r="S30" s="863"/>
      <c r="T30" s="863"/>
      <c r="U30" s="59" t="s">
        <v>16</v>
      </c>
      <c r="X30" s="860" t="s">
        <v>186</v>
      </c>
      <c r="Y30" s="861"/>
      <c r="Z30" s="853"/>
      <c r="AA30" s="854"/>
      <c r="AB30" s="854"/>
      <c r="AC30" s="854"/>
      <c r="AD30" s="854"/>
      <c r="AE30" s="59" t="s">
        <v>13</v>
      </c>
      <c r="AK30" s="814">
        <v>224.2</v>
      </c>
      <c r="AL30" s="815"/>
      <c r="AM30" s="815"/>
      <c r="AN30" s="815"/>
      <c r="AO30" s="67" t="s">
        <v>13</v>
      </c>
      <c r="AR30" s="921"/>
      <c r="AS30" s="918"/>
      <c r="AT30" s="918"/>
      <c r="AU30" s="919"/>
    </row>
    <row r="31" spans="2:48" ht="27" customHeight="1" thickTop="1" thickBot="1" x14ac:dyDescent="0.2">
      <c r="B31" s="888" t="s">
        <v>375</v>
      </c>
      <c r="C31" s="839"/>
      <c r="D31" s="839"/>
      <c r="E31" s="840"/>
      <c r="F31" s="874">
        <v>342.1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5"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株式会社オカムラ　横浜物流センター</v>
      </c>
      <c r="AF5" s="816"/>
      <c r="AG5" s="816"/>
      <c r="AH5" s="816"/>
      <c r="AI5" s="816"/>
      <c r="AJ5" s="816"/>
      <c r="AK5" s="816"/>
      <c r="AL5" s="816"/>
      <c r="AM5" s="816"/>
      <c r="AN5" s="816"/>
      <c r="AO5" s="816"/>
      <c r="AP5" s="816"/>
      <c r="AQ5" s="816"/>
      <c r="AR5" s="816"/>
      <c r="AS5" s="816"/>
      <c r="AT5" s="816"/>
      <c r="AU5" s="816"/>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
      <c r="F12" s="836">
        <f>+ROUND(O12,1)+ROUND(O15,1)+ROUND(O18,1)+ROUND(O24,1)+O27-ROUND(F15,1)</f>
        <v>175</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
      <c r="B24" s="888" t="s">
        <v>200</v>
      </c>
      <c r="C24" s="839"/>
      <c r="D24" s="839"/>
      <c r="E24" s="840"/>
      <c r="F24" s="874">
        <v>188.5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175</v>
      </c>
      <c r="AS24" s="906"/>
      <c r="AT24" s="906"/>
      <c r="AU24" s="67" t="s">
        <v>13</v>
      </c>
    </row>
    <row r="25" spans="2:48" ht="27" customHeight="1" thickBot="1" x14ac:dyDescent="0.2">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175</v>
      </c>
      <c r="P27" s="863"/>
      <c r="Q27" s="863"/>
      <c r="R27" s="863"/>
      <c r="S27" s="59" t="s">
        <v>38</v>
      </c>
      <c r="T27" s="80"/>
      <c r="U27" s="80"/>
      <c r="X27" s="78" t="s">
        <v>39</v>
      </c>
      <c r="Y27" s="81"/>
      <c r="AG27" s="68"/>
      <c r="AH27" s="68"/>
      <c r="AI27" s="68"/>
      <c r="AJ27" s="68"/>
      <c r="AK27" s="905">
        <f>+AG18+O27</f>
        <v>175</v>
      </c>
      <c r="AL27" s="906"/>
      <c r="AM27" s="906"/>
      <c r="AN27" s="906"/>
      <c r="AO27" s="67" t="s">
        <v>13</v>
      </c>
      <c r="AP27" s="417"/>
      <c r="AQ27" s="146"/>
      <c r="AR27" s="814"/>
      <c r="AS27" s="815"/>
      <c r="AT27" s="815"/>
      <c r="AU27" s="67" t="s">
        <v>13</v>
      </c>
      <c r="AV27" s="630"/>
    </row>
    <row r="28" spans="2:48" ht="27" customHeight="1" thickTop="1" thickBot="1" x14ac:dyDescent="0.2">
      <c r="B28" s="893" t="s">
        <v>372</v>
      </c>
      <c r="C28" s="894"/>
      <c r="D28" s="894"/>
      <c r="E28" s="895"/>
      <c r="F28" s="874">
        <v>0</v>
      </c>
      <c r="G28" s="875"/>
      <c r="H28" s="234" t="s">
        <v>198</v>
      </c>
      <c r="L28" s="872"/>
      <c r="O28" s="71"/>
      <c r="T28" s="68"/>
      <c r="U28" s="68"/>
      <c r="X28" s="860" t="s">
        <v>175</v>
      </c>
      <c r="Y28" s="861"/>
      <c r="Z28" s="853">
        <v>175</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93" t="s">
        <v>373</v>
      </c>
      <c r="C29" s="894"/>
      <c r="D29" s="894"/>
      <c r="E29" s="895"/>
      <c r="F29" s="874">
        <v>188.5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
      <c r="B30" s="888" t="s">
        <v>374</v>
      </c>
      <c r="C30" s="839"/>
      <c r="D30" s="839"/>
      <c r="E30" s="840"/>
      <c r="F30" s="874">
        <v>186</v>
      </c>
      <c r="G30" s="875"/>
      <c r="H30" s="234" t="s">
        <v>198</v>
      </c>
      <c r="L30" s="872"/>
      <c r="O30" s="71"/>
      <c r="Q30" s="862">
        <f>+ROUND(Z28,1)+ROUND(Z29,1)+ROUND(Z30,1)</f>
        <v>175</v>
      </c>
      <c r="R30" s="863"/>
      <c r="S30" s="863"/>
      <c r="T30" s="863"/>
      <c r="U30" s="59" t="s">
        <v>16</v>
      </c>
      <c r="X30" s="860" t="s">
        <v>186</v>
      </c>
      <c r="Y30" s="861"/>
      <c r="Z30" s="853"/>
      <c r="AA30" s="854"/>
      <c r="AB30" s="854"/>
      <c r="AC30" s="854"/>
      <c r="AD30" s="854"/>
      <c r="AE30" s="59" t="s">
        <v>13</v>
      </c>
      <c r="AK30" s="814">
        <v>175</v>
      </c>
      <c r="AL30" s="815"/>
      <c r="AM30" s="815"/>
      <c r="AN30" s="815"/>
      <c r="AO30" s="67" t="s">
        <v>13</v>
      </c>
      <c r="AR30" s="921"/>
      <c r="AS30" s="918"/>
      <c r="AT30" s="918"/>
      <c r="AU30" s="919"/>
    </row>
    <row r="31" spans="2:48" ht="27" customHeight="1" thickTop="1" thickBot="1" x14ac:dyDescent="0.2">
      <c r="B31" s="888" t="s">
        <v>375</v>
      </c>
      <c r="C31" s="839"/>
      <c r="D31" s="839"/>
      <c r="E31" s="840"/>
      <c r="F31" s="874">
        <v>188.5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2025-06-16T00:22:41Z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