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4F2C1264-7542-4293-8192-59AD98B5B0BF}" xr6:coauthVersionLast="47" xr6:coauthVersionMax="47" xr10:uidLastSave="{00000000-0000-0000-0000-000000000000}"/>
  <bookViews>
    <workbookView xWindow="390" yWindow="390" windowWidth="16785" windowHeight="108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Y18" i="77"/>
  <c r="P16" i="77" s="1"/>
  <c r="K50" i="94" s="1"/>
  <c r="I38" i="94" l="1"/>
  <c r="I37" i="94" s="1"/>
  <c r="U45" i="94"/>
  <c r="X34" i="94"/>
  <c r="W38" i="94"/>
  <c r="Q38" i="94"/>
  <c r="Q37" i="94" s="1"/>
  <c r="Q19" i="94" s="1"/>
  <c r="J38" i="94"/>
  <c r="J37" i="94" s="1"/>
  <c r="J19" i="94" s="1"/>
  <c r="J14" i="94" s="1"/>
  <c r="P16" i="82"/>
  <c r="U50" i="94" s="1"/>
  <c r="R45" i="94"/>
  <c r="Q18" i="94"/>
  <c r="Q17" i="94"/>
  <c r="Q16" i="94"/>
  <c r="Q15" i="94"/>
  <c r="Q14" i="94"/>
  <c r="Q13" i="94"/>
  <c r="Q12" i="94"/>
  <c r="Q11" i="94"/>
  <c r="Q10" i="94"/>
  <c r="Q9" i="94"/>
  <c r="Q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S28" i="76" l="1"/>
  <c r="J53" i="94" s="1"/>
  <c r="AS32" i="76"/>
  <c r="J54" i="94" s="1"/>
  <c r="AL31" i="76"/>
  <c r="J52" i="94" s="1"/>
  <c r="M70" i="95"/>
  <c r="J18" i="94"/>
  <c r="J9" i="94"/>
  <c r="J55" i="94" s="1"/>
  <c r="J10" i="94"/>
  <c r="J12" i="94"/>
  <c r="J15" i="94"/>
  <c r="J17"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47" i="98"/>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<sst xmlns="http://schemas.openxmlformats.org/spreadsheetml/2006/main" count="2831" uniqueCount="436">
  <si>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</si>
  <si>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</si>
  <si>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</si>
  <si>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</si>
  <si>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</si>
  <si>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</si>
  <si>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</si>
  <si>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</si>
  <si>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</si>
  <si>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</si>
  <si>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</si>
  <si>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</si>
  <si>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</si>
  <si>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</si>
  <si>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</si>
  <si>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</si>
  <si>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</si>
  <si>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</si>
  <si>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</si>
  <si>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</si>
  <si>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</si>
  <si>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</si>
  <si>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</si>
  <si>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</si>
  <si>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</si>
  <si>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</si>
  <si>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</si>
  <si>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</si>
  <si>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</si>
  <si>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</si>
  <si>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</si>
  <si>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</si>
  <si>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</si>
  <si>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</si>
  <si>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</si>
  <si>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</si>
  <si>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</si>
  <si>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</si>
  <si>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</si>
  <si>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</si>
  <si>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</si>
  <si>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</si>
  <si>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</si>
  <si>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</si>
  <si>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</si>
  <si>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</si>
  <si>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</si>
  <si>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</si>
  <si>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</si>
  <si>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</si>
  <si>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</si>
  <si>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</si>
  <si>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</si>
  <si>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</si>
  <si>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</si>
  <si>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</si>
  <si>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</si>
  <si>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</si>
  <si>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</si>
  <si>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</si>
  <si>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</si>
  <si>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</si>
  <si>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</si>
  <si>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</si>
  <si>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</si>
  <si>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</si>
  <si>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</si>
  <si>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</si>
  <si>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</si>
  <si>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</si>
  <si>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</si>
  <si>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</si>
  <si>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</si>
  <si>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</si>
  <si>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</si>
  <si>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</si>
  <si>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</si>
  <si>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</si>
  <si>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</si>
  <si>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</si>
  <si>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</si>
  <si>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</si>
  <si>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</si>
  <si>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</si>
  <si>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</si>
  <si>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</si>
  <si>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</si>
  <si>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</si>
  <si>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</si>
  <si>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</si>
  <si>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</si>
  <si>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</si>
  <si>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</si>
  <si>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</si>
  <si>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</si>
  <si>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</si>
  <si>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</si>
  <si>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</si>
  <si>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</si>
  <si>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</si>
  <si>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</si>
  <si>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</si>
  <si>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</si>
  <si>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</si>
  <si>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</si>
  <si>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</si>
  <si>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</si>
  <si>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</si>
  <si>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</si>
  <si>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</si>
  <si>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</si>
  <si>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</si>
  <si>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</si>
  <si>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</si>
  <si>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</si>
  <si>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</si>
  <si>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</si>
  <si>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</si>
  <si>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</si>
  <si>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</si>
  <si>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</si>
  <si>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</si>
  <si>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</si>
  <si>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</si>
  <si>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</si>
  <si>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</si>
  <si>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</si>
  <si>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</si>
  <si>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</si>
  <si>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</si>
  <si>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</si>
  <si>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</si>
  <si>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</si>
  <si>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</si>
  <si>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</si>
  <si>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</si>
  <si>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</si>
  <si>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</si>
  <si>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</si>
  <si>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</si>
  <si>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</si>
  <si>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</si>
  <si>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</si>
  <si>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</si>
  <si>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</si>
  <si>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</si>
  <si>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</si>
  <si>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</si>
  <si>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</si>
  <si>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</si>
  <si>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</si>
  <si>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</si>
  <si>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</si>
  <si>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</si>
  <si>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</si>
  <si>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</si>
  <si>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</si>
  <si>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</si>
  <si>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</si>
  <si>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</si>
  <si>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</si>
  <si>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</si>
  <si>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</si>
  <si>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</si>
  <si>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</si>
  <si>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</si>
  <si>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</si>
  <si>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</si>
  <si>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</si>
  <si>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</si>
  <si>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</si>
  <si>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</si>
  <si>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</si>
  <si>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</si>
  <si>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</si>
  <si>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</si>
  <si>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</si>
  <si>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</si>
  <si>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</si>
  <si>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</si>
  <si>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</si>
  <si>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</si>
  <si>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</si>
  <si>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</si>
  <si>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</si>
  <si>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</si>
  <si>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</si>
  <si>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</si>
  <si>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</si>
  <si>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</si>
  <si>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</si>
  <si>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</si>
  <si>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</si>
  <si>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</si>
  <si>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</si>
  <si>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</si>
  <si>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</si>
  <si>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</si>
  <si>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</si>
  <si>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</si>
  <si>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</si>
  <si>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</si>
  <si>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</si>
  <si>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</si>
  <si>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</si>
  <si>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</si>
  <si>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</si>
  <si>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</si>
  <si>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</si>
  <si>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</si>
  <si>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</si>
  <si>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</si>
  <si>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</si>
  <si>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</si>
  <si>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</si>
  <si>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</si>
  <si>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</si>
  <si>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</si>
  <si>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</si>
  <si>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</si>
  <si>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</si>
  <si>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</si>
  <si>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</si>
  <si>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</si>
  <si>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</si>
  <si>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</si>
  <si>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</si>
  <si>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</si>
  <si>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</si>
  <si>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</si>
  <si>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</si>
  <si>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</si>
  <si>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</si>
  <si>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</si>
  <si>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</si>
  <si>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</si>
  <si>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</si>
  <si>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</si>
  <si>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</si>
  <si>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</si>
  <si>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</si>
  <si>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</si>
  <si>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</si>
  <si>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</si>
  <si>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</si>
  <si>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</si>
  <si>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</si>
  <si>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</si>
  <si>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</si>
  <si>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</si>
  <si>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</si>
  <si>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</si>
  <si>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</si>
  <si>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</si>
  <si>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</si>
  <si>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</si>
  <si>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</si>
  <si>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</si>
  <si>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</si>
  <si>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</si>
  <si>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</si>
  <si>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</si>
  <si>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</si>
  <si>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</si>
  <si>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</si>
  <si>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</si>
  <si>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</si>
  <si>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</si>
  <si>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</si>
  <si>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</si>
  <si>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</si>
  <si>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</si>
  <si>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</si>
  <si>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</si>
  <si>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</si>
  <si>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</si>
  <si>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</si>
  <si>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</si>
  <si>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</si>
  <si>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</si>
  <si>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</si>
  <si>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</si>
  <si>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</si>
  <si>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</si>
  <si>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</si>
  <si>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</si>
  <si>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</si>
  <si>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</si>
  <si>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</si>
  <si>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</si>
  <si>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</si>
  <si>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</si>
  <si>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</si>
  <si>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</si>
  <si>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</si>
  <si>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</si>
  <si>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</si>
  <si>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</si>
  <si>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</si>
  <si>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</si>
  <si>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</si>
  <si>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</si>
  <si>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</si>
  <si>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</si>
  <si>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</si>
  <si>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</si>
  <si>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</si>
  <si>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</si>
  <si>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</si>
  <si>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</si>
  <si>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</si>
  <si>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</si>
  <si>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</si>
  <si>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</si>
  <si>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</si>
  <si>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</si>
  <si>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</si>
  <si>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</si>
  <si>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</si>
  <si>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</si>
  <si>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</si>
  <si>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</si>
  <si>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</si>
  <si>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</si>
  <si>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</si>
  <si>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</si>
  <si>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</si>
  <si>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</si>
  <si>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</si>
  <si>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</si>
  <si>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</si>
  <si>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</si>
  <si>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</si>
  <si>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</si>
  <si>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</si>
  <si>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</si>
  <si>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</si>
  <si>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</si>
  <si>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</si>
  <si>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</si>
  <si>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</si>
  <si>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</si>
  <si>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</si>
  <si>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</si>
  <si>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</si>
  <si>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</si>
  <si>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</si>
  <si>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</si>
  <si>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</si>
  <si>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</si>
  <si>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</si>
  <si>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</si>
  <si>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</si>
  <si>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</si>
  <si>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</si>
  <si>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</si>
  <si>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</si>
  <si>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</si>
  <si>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</si>
  <si>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</si>
  <si>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</si>
  <si>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</si>
  <si>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</si>
  <si>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</si>
  <si>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</si>
  <si>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</si>
  <si>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</si>
  <si>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</si>
  <si>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</si>
  <si>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</si>
  <si>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</si>
  <si>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</si>
  <si>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</si>
  <si>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</si>
  <si>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</si>
  <si>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</si>
  <si>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</si>
  <si>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</si>
  <si>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</si>
  <si>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</si>
  <si>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</si>
  <si>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</si>
  <si>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</si>
  <si>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</si>
  <si>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</si>
  <si>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</si>
  <si>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</si>
  <si>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</si>
  <si>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</si>
  <si>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</si>
  <si>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</si>
  <si>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</si>
  <si>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</si>
  <si>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</si>
  <si>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</si>
  <si>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</si>
  <si>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</si>
  <si>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</si>
  <si>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</si>
  <si>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</si>
  <si>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</si>
  <si>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</si>
  <si>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</si>
  <si>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</si>
  <si>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</si>
  <si>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</si>
  <si>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</si>
  <si>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</si>
  <si>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</si>
  <si>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</si>
  <si>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</si>
  <si>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</si>
  <si>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</si>
  <si>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</si>
  <si>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</si>
  <si>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</si>
  <si>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</si>
  <si>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</si>
  <si>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</si>
  <si>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</si>
  <si>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</si>
  <si>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</si>
  <si>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</si>
  <si>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</si>
  <si>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</si>
  <si>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電子マニフェストを継続して使用し、廃棄物処理工程の把握に努める</t>
    <rPh sb="0" eb="1">
      <t>デンシ</t>
    </rPh>
    <rPh sb="8" eb="10">
      <t>ケイゾク</t>
    </rPh>
    <rPh sb="12" eb="14">
      <t>シヨウ</t>
    </rPh>
    <rPh sb="16" eb="19">
      <t>ハイキブツ</t>
    </rPh>
    <rPh sb="19" eb="23">
      <t>ショリコウテイ</t>
    </rPh>
    <rPh sb="24" eb="26">
      <t>ハアク</t>
    </rPh>
    <rPh sb="27" eb="28">
      <t>ツト</t>
    </rPh>
    <phoneticPr fontId="3"/>
  </si>
  <si>
    <t>医療法人横浜未来ヘルスケアシステム
戸塚共立第2病院　理事長　横川秀男</t>
    <phoneticPr fontId="3"/>
  </si>
  <si>
    <t>横浜市戸塚区吉田町579-1</t>
    <phoneticPr fontId="3"/>
  </si>
  <si>
    <t>045-881-3205</t>
    <phoneticPr fontId="3"/>
  </si>
  <si>
    <t>045-881-3205</t>
    <phoneticPr fontId="3"/>
  </si>
  <si>
    <t>医療業</t>
    <phoneticPr fontId="3"/>
  </si>
  <si>
    <t>令和  7 年  6 月   20 日</t>
    <phoneticPr fontId="3"/>
  </si>
  <si>
    <t>医療法人横浜未来ヘルスケアシステム　戸塚共立第2病院</t>
    <phoneticPr fontId="3"/>
  </si>
  <si>
    <t>横浜市長</t>
    <phoneticPr fontId="3"/>
  </si>
  <si>
    <t>Ｐ－医療、福祉</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</si>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</sst>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7" zoomScaleNormal="100" zoomScaleSheetLayoutView="100" workbookViewId="0">
      <selection activeCell="N28" sqref="N28"/>
    </sheetView>
  </sheetViews>
  <sheetFormatPr defaultColWidth="9" defaultRowHeight="12"/>
  <cols>
    <col min="1" max="1" width="1.125" style="17" customWidth="1"/>
    <col min="2" max="2" width="3.375" style="17" customWidth="1"/>
    <col min="3" max="3" width="3.375" style="16" customWidth="1"/>
    <col min="4" max="4" width="3.875" style="16" customWidth="1"/>
    <col min="5" max="5" width="9.875" style="16" customWidth="1"/>
    <col min="6" max="6" width="2.875" style="16" customWidth="1"/>
    <col min="7" max="7" width="7.875" style="16" customWidth="1"/>
    <col min="8" max="8" width="13.875" style="16" customWidth="1"/>
    <col min="9" max="9" width="5.875" style="16" customWidth="1"/>
    <col min="10" max="10" width="3.875" style="16" customWidth="1"/>
    <col min="11" max="11" width="10.875" style="16" customWidth="1"/>
    <col min="12" max="12" width="9.375" style="16" customWidth="1"/>
    <col min="13" max="13" width="7.875" style="16" customWidth="1"/>
    <col min="14" max="14" width="6.875" style="16" customWidth="1"/>
    <col min="15" max="15" width="7.875" style="16" customWidth="1"/>
    <col min="16" max="16" width="2.125" style="16" customWidth="1"/>
    <col min="17" max="18" width="9" style="16"/>
    <col min="19" max="19" width="10.875" style="16" customWidth="1"/>
    <col min="20" max="20" width="9" style="16"/>
    <col min="21" max="21" width="13.375" style="16" customWidth="1"/>
    <col min="22" max="27" width="9" style="16"/>
    <col min="28" max="28" width="33.8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35" customHeight="1">
      <c r="C33" s="76"/>
      <c r="O33" s="77"/>
      <c r="Q33" s="15"/>
      <c r="R33" s="15"/>
      <c r="S33" s="15"/>
    </row>
    <row r="34" spans="1:19" ht="14.25">
      <c r="C34" s="76"/>
      <c r="L34" s="447" t="s">
        <v>431</v>
      </c>
      <c r="M34" s="448"/>
      <c r="N34" s="448"/>
      <c r="O34" s="449"/>
      <c r="Q34" s="15"/>
      <c r="R34" s="15"/>
      <c r="S34" s="15"/>
    </row>
    <row r="35" spans="1:19" ht="13.5">
      <c r="C35" s="76"/>
      <c r="O35" s="78"/>
      <c r="Q35" s="15"/>
      <c r="R35" s="15"/>
      <c r="S35" s="15"/>
    </row>
    <row r="36" spans="1:19" ht="13.5">
      <c r="C36" s="467" t="s">
        <v>433</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426</v>
      </c>
      <c r="K40" s="428"/>
      <c r="L40" s="429"/>
      <c r="M40" s="429"/>
      <c r="N40" s="429"/>
      <c r="O40" s="430"/>
    </row>
    <row r="41" spans="1:19">
      <c r="C41" s="76"/>
      <c r="J41" s="16" t="s">
        <v>8</v>
      </c>
      <c r="O41" s="77"/>
    </row>
    <row r="42" spans="1:19">
      <c r="C42" s="76"/>
      <c r="J42" s="19" t="s">
        <v>9</v>
      </c>
      <c r="K42" s="19"/>
      <c r="L42" s="431" t="s">
        <v>428</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432</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2795</v>
      </c>
      <c r="N48" s="454"/>
      <c r="O48" s="455"/>
    </row>
    <row r="49" spans="3:21" ht="18.75" customHeight="1">
      <c r="C49" s="435" t="s">
        <v>11</v>
      </c>
      <c r="D49" s="436"/>
      <c r="E49" s="437"/>
      <c r="F49" s="463" t="s">
        <v>427</v>
      </c>
      <c r="G49" s="464"/>
      <c r="H49" s="464"/>
      <c r="I49" s="464"/>
      <c r="J49" s="464"/>
      <c r="K49" s="464"/>
      <c r="L49" s="115" t="s">
        <v>134</v>
      </c>
      <c r="M49" s="367"/>
      <c r="N49" s="456" t="s">
        <v>429</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434</v>
      </c>
      <c r="G52" s="470"/>
      <c r="H52" s="470"/>
      <c r="I52" s="470"/>
      <c r="J52" s="25" t="s">
        <v>47</v>
      </c>
      <c r="K52" s="25"/>
      <c r="L52" s="471" t="s">
        <v>430</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101</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381</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97.91</v>
      </c>
      <c r="I63" s="216" t="s">
        <v>4</v>
      </c>
      <c r="J63" s="404" t="s">
        <v>228</v>
      </c>
      <c r="K63" s="405"/>
      <c r="L63" s="406"/>
      <c r="M63" s="485">
        <f>+別紙!X14</f>
        <v>97.91</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90.57</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66.62</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f>+別紙!X18</f>
        <v>31.61</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101.00999999999999</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425</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3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35" customHeight="1">
      <c r="C82" s="169">
        <v>3</v>
      </c>
      <c r="D82" s="399" t="s">
        <v>424</v>
      </c>
      <c r="E82" s="399"/>
      <c r="F82" s="399"/>
      <c r="G82" s="399"/>
      <c r="H82" s="399"/>
      <c r="I82" s="399"/>
      <c r="J82" s="399"/>
      <c r="K82" s="399"/>
      <c r="L82" s="399"/>
      <c r="M82" s="399"/>
      <c r="N82" s="399"/>
      <c r="O82" s="400"/>
    </row>
    <row r="83" spans="3:28" s="16" customFormat="1" ht="28.3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3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3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3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3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3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96"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5" zoomScale="70" zoomScaleNormal="100" workbookViewId="0">
      <selection activeCell="B33" sqref="B33"/>
    </sheetView>
  </sheetViews>
  <sheetFormatPr defaultColWidth="9" defaultRowHeight="11.25"/>
  <cols>
    <col min="1" max="1" width="2.5" style="5" customWidth="1"/>
    <col min="2" max="3" width="3.875" style="5" customWidth="1"/>
    <col min="4" max="4" width="4.5" style="5" customWidth="1"/>
    <col min="5" max="5" width="3.875" style="5" customWidth="1"/>
    <col min="6" max="6" width="40.875" style="5" customWidth="1"/>
    <col min="7" max="23" width="12.375" style="5" customWidth="1"/>
    <col min="24" max="24" width="12.875" style="5" customWidth="1"/>
    <col min="25" max="27" width="9.875" style="5" customWidth="1"/>
    <col min="28" max="28" width="11.8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医療法人横浜未来ヘルスケアシステム　戸塚共立第2病院</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2.1"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97.91</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97.91</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97.91</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97.91</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90.57</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90.57</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66.62</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66.62</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31.61</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f t="shared" si="0"/>
        <v>31.61</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101.00999999999999</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101.00999999999999</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6"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101.00999999999999</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101.00999999999999</v>
      </c>
    </row>
    <row r="38" spans="2:24" ht="24" customHeight="1">
      <c r="B38" s="156"/>
      <c r="C38" s="638"/>
      <c r="D38" s="195"/>
      <c r="E38" s="193" t="s">
        <v>195</v>
      </c>
      <c r="F38" s="360"/>
      <c r="G38" s="340">
        <f t="shared" ref="G38:V38" si="8">SUM(G39:G41)</f>
        <v>0</v>
      </c>
      <c r="H38" s="340">
        <f t="shared" si="8"/>
        <v>0</v>
      </c>
      <c r="I38" s="340">
        <f t="shared" si="8"/>
        <v>0</v>
      </c>
      <c r="J38" s="340">
        <f t="shared" si="8"/>
        <v>101.00999999999999</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101.00999999999999</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0.24</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0.24</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100.77</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100.77</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101.00999999999999</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101.00999999999999</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87.74</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87.74</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0.24</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0.24</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59.39</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59.39</v>
      </c>
    </row>
    <row r="47" spans="2:24" ht="26.85" customHeight="1" thickBot="1">
      <c r="B47" s="157"/>
      <c r="C47" s="164"/>
      <c r="D47" s="162" t="s">
        <v>155</v>
      </c>
      <c r="E47" s="628" t="s">
        <v>405</v>
      </c>
      <c r="F47" s="629"/>
      <c r="G47" s="354">
        <f>+ｱ.特管廃油!$AS$31</f>
        <v>0</v>
      </c>
      <c r="H47" s="354">
        <f>+ｲ.特管廃酸!$AS$31</f>
        <v>0</v>
      </c>
      <c r="I47" s="354">
        <f>+ｳ.特管廃ｱﾙｶﾘ!$AS$31</f>
        <v>0</v>
      </c>
      <c r="J47" s="354">
        <f>+ｴ.感染性廃棄物!$AS$31</f>
        <v>41.38</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41.38</v>
      </c>
    </row>
    <row r="48" spans="2:24" ht="20.100000000000001"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198.92</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198.92</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0" width="9" style="38"/>
    <col min="51" max="51" width="49.8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1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3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3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875" style="16" customWidth="1"/>
    <col min="7" max="7" width="7.5" style="16" customWidth="1"/>
    <col min="8" max="8" width="13.875" style="16" customWidth="1"/>
    <col min="9" max="9" width="5.875" style="16" customWidth="1"/>
    <col min="10" max="10" width="3.875" style="16" customWidth="1"/>
    <col min="11" max="11" width="10.875" style="16" customWidth="1"/>
    <col min="12" max="12" width="9.625" style="16" customWidth="1"/>
    <col min="13" max="13" width="7.875" style="16" customWidth="1"/>
    <col min="14" max="14" width="6.875" style="16" customWidth="1"/>
    <col min="15" max="15" width="7.875" style="16" customWidth="1"/>
    <col min="16" max="16" width="2.125" style="16" customWidth="1"/>
    <col min="17" max="16384" width="9" style="16"/>
  </cols>
  <sheetData>
    <row r="1" spans="1:16" ht="16.350000000000001" customHeight="1">
      <c r="C1" s="72" t="s">
        <v>204</v>
      </c>
    </row>
    <row r="2" spans="1:16" ht="16.350000000000001" customHeight="1">
      <c r="C2" s="72"/>
    </row>
    <row r="3" spans="1:16" ht="14.1"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7"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35" customHeight="1">
      <c r="C10" s="76"/>
      <c r="O10" s="77"/>
    </row>
    <row r="11" spans="1:16" ht="13.5">
      <c r="C11" s="76"/>
      <c r="L11" s="693" t="str">
        <f>+表紙!L34</f>
        <v>令和  7 年  6 月   20 日</v>
      </c>
      <c r="M11" s="694"/>
      <c r="N11" s="694"/>
      <c r="O11" s="695"/>
    </row>
    <row r="12" spans="1:16" ht="1.35" customHeight="1">
      <c r="C12" s="76"/>
      <c r="O12" s="78"/>
    </row>
    <row r="13" spans="1:16" ht="13.5">
      <c r="C13" s="699" t="str">
        <f>+表紙!C36</f>
        <v>横浜市長</v>
      </c>
      <c r="D13" s="700"/>
      <c r="E13" s="700"/>
      <c r="F13" s="700"/>
      <c r="G13" s="86" t="s">
        <v>5</v>
      </c>
      <c r="O13" s="77"/>
    </row>
    <row r="14" spans="1:16" ht="9" customHeight="1">
      <c r="C14" s="76"/>
      <c r="O14" s="77"/>
    </row>
    <row r="15" spans="1:16" ht="13.35" customHeight="1">
      <c r="A15" s="17">
        <v>3</v>
      </c>
      <c r="C15" s="76"/>
      <c r="H15" s="206" t="s">
        <v>202</v>
      </c>
      <c r="I15" s="206"/>
      <c r="O15" s="77"/>
    </row>
    <row r="16" spans="1:16" ht="26.25" customHeight="1">
      <c r="C16" s="76"/>
      <c r="H16" s="18" t="s">
        <v>6</v>
      </c>
      <c r="I16" s="18"/>
      <c r="J16" s="696" t="str">
        <f>+表紙!J39</f>
        <v>横浜市戸塚区吉田町579-1</v>
      </c>
      <c r="K16" s="696"/>
      <c r="L16" s="697"/>
      <c r="M16" s="697"/>
      <c r="N16" s="697"/>
      <c r="O16" s="698"/>
    </row>
    <row r="17" spans="1:17" ht="26.25" customHeight="1">
      <c r="C17" s="76"/>
      <c r="H17" s="18" t="s">
        <v>7</v>
      </c>
      <c r="I17" s="18"/>
      <c r="J17" s="696" t="str">
        <f>+表紙!J40</f>
        <v>医療法人横浜未来ヘルスケアシステム
戸塚共立第2病院　理事長　横川秀男</v>
      </c>
      <c r="K17" s="696"/>
      <c r="L17" s="697"/>
      <c r="M17" s="697"/>
      <c r="N17" s="697"/>
      <c r="O17" s="698"/>
    </row>
    <row r="18" spans="1:17">
      <c r="C18" s="76"/>
      <c r="J18" s="16" t="s">
        <v>8</v>
      </c>
      <c r="O18" s="77"/>
    </row>
    <row r="19" spans="1:17">
      <c r="C19" s="76"/>
      <c r="J19" s="19" t="s">
        <v>9</v>
      </c>
      <c r="K19" s="19"/>
      <c r="L19" s="701" t="str">
        <f>IF(+表紙!L42="","",+表紙!L42)</f>
        <v>045-881-3205</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医療法人横浜未来ヘルスケアシステム　戸塚共立第2病院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2795</v>
      </c>
      <c r="N25" s="714"/>
      <c r="O25" s="715"/>
    </row>
    <row r="26" spans="1:17" ht="18.600000000000001" customHeight="1">
      <c r="C26" s="435" t="s">
        <v>11</v>
      </c>
      <c r="D26" s="436"/>
      <c r="E26" s="437"/>
      <c r="F26" s="718" t="str">
        <f>+表紙!F49</f>
        <v>横浜市戸塚区吉田町579-1</v>
      </c>
      <c r="G26" s="719"/>
      <c r="H26" s="719"/>
      <c r="I26" s="719"/>
      <c r="J26" s="719"/>
      <c r="K26" s="719"/>
      <c r="L26" s="115" t="s">
        <v>134</v>
      </c>
      <c r="M26" s="207"/>
      <c r="N26" s="682" t="str">
        <f>IF(+表紙!N49="","",+表紙!N49)</f>
        <v>045-881-3205</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医療業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101</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381</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35" customHeight="1">
      <c r="C40" s="723"/>
      <c r="D40" s="401" t="s">
        <v>227</v>
      </c>
      <c r="E40" s="402"/>
      <c r="F40" s="402"/>
      <c r="G40" s="403"/>
      <c r="H40" s="224">
        <f>+表紙!H63</f>
        <v>97.91</v>
      </c>
      <c r="I40" s="216" t="s">
        <v>4</v>
      </c>
      <c r="J40" s="404" t="s">
        <v>293</v>
      </c>
      <c r="K40" s="405"/>
      <c r="L40" s="406"/>
      <c r="M40" s="724">
        <f>+表紙!M63</f>
        <v>97.91</v>
      </c>
      <c r="N40" s="725">
        <f>+表紙!N63</f>
        <v>0</v>
      </c>
      <c r="O40" s="378" t="s">
        <v>4</v>
      </c>
    </row>
    <row r="41" spans="3:17" ht="25.35" customHeight="1">
      <c r="C41" s="723"/>
      <c r="D41" s="401" t="s">
        <v>289</v>
      </c>
      <c r="E41" s="402"/>
      <c r="F41" s="402"/>
      <c r="G41" s="403"/>
      <c r="H41" s="224" t="str">
        <f>+表紙!H64</f>
        <v>0</v>
      </c>
      <c r="I41" s="216" t="s">
        <v>4</v>
      </c>
      <c r="J41" s="404" t="s">
        <v>229</v>
      </c>
      <c r="K41" s="405"/>
      <c r="L41" s="406"/>
      <c r="M41" s="724">
        <f>+表紙!M64</f>
        <v>90.57</v>
      </c>
      <c r="N41" s="725">
        <f>+表紙!N64</f>
        <v>0</v>
      </c>
      <c r="O41" s="26" t="s">
        <v>4</v>
      </c>
    </row>
    <row r="42" spans="3:17" ht="25.35" customHeight="1">
      <c r="C42" s="723"/>
      <c r="D42" s="401" t="s">
        <v>290</v>
      </c>
      <c r="E42" s="402"/>
      <c r="F42" s="402"/>
      <c r="G42" s="403"/>
      <c r="H42" s="224" t="str">
        <f>+表紙!H65</f>
        <v>0</v>
      </c>
      <c r="I42" s="216" t="s">
        <v>4</v>
      </c>
      <c r="J42" s="401" t="s">
        <v>230</v>
      </c>
      <c r="K42" s="402"/>
      <c r="L42" s="403"/>
      <c r="M42" s="726">
        <f>+表紙!M65</f>
        <v>66.62</v>
      </c>
      <c r="N42" s="727">
        <f>+表紙!N65</f>
        <v>0</v>
      </c>
      <c r="O42" s="256" t="s">
        <v>4</v>
      </c>
    </row>
    <row r="43" spans="3:17" ht="25.3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35" customHeight="1">
      <c r="C44" s="215"/>
      <c r="D44" s="401" t="s">
        <v>292</v>
      </c>
      <c r="E44" s="402"/>
      <c r="F44" s="402"/>
      <c r="G44" s="403"/>
      <c r="H44" s="224" t="str">
        <f>+表紙!H67</f>
        <v>0</v>
      </c>
      <c r="I44" s="216" t="s">
        <v>4</v>
      </c>
      <c r="J44" s="401" t="s">
        <v>232</v>
      </c>
      <c r="K44" s="402"/>
      <c r="L44" s="403"/>
      <c r="M44" s="726">
        <f>+表紙!M67</f>
        <v>31.61</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35" customHeight="1">
      <c r="C46" s="276"/>
      <c r="D46" s="407" t="s">
        <v>326</v>
      </c>
      <c r="E46" s="492"/>
      <c r="F46" s="492"/>
      <c r="G46" s="492"/>
      <c r="H46" s="492"/>
      <c r="I46" s="493"/>
      <c r="J46" s="407" t="str">
        <f>表紙!J69</f>
        <v>前々年度（令和５年度）</v>
      </c>
      <c r="K46" s="408"/>
      <c r="L46" s="408"/>
      <c r="M46" s="274" t="str">
        <f>IF(表紙!M69="","",表紙!M69)</f>
        <v/>
      </c>
      <c r="N46" s="274" t="s">
        <v>329</v>
      </c>
      <c r="O46" s="275"/>
    </row>
    <row r="47" spans="3:17" ht="13.35" customHeight="1">
      <c r="C47" s="276"/>
      <c r="D47" s="494"/>
      <c r="E47" s="495"/>
      <c r="F47" s="495"/>
      <c r="G47" s="495"/>
      <c r="H47" s="495"/>
      <c r="I47" s="496"/>
      <c r="J47" s="409" t="str">
        <f>表紙!J70</f>
        <v>前 年 度（令和６年度）</v>
      </c>
      <c r="K47" s="410"/>
      <c r="L47" s="410"/>
      <c r="M47" s="278">
        <f>IF(表紙!M70="","",表紙!M70)</f>
        <v>101.00999999999999</v>
      </c>
      <c r="N47" s="278" t="s">
        <v>325</v>
      </c>
      <c r="O47" s="279"/>
    </row>
    <row r="48" spans="3:17" ht="10.7" customHeight="1">
      <c r="C48" s="276"/>
      <c r="D48" s="411" t="s">
        <v>324</v>
      </c>
      <c r="E48" s="412"/>
      <c r="F48" s="412"/>
      <c r="G48" s="412"/>
      <c r="H48" s="412"/>
      <c r="I48" s="412"/>
      <c r="J48" s="273"/>
      <c r="K48" s="280"/>
      <c r="L48" s="273"/>
      <c r="M48" s="274"/>
      <c r="N48" s="274"/>
      <c r="O48" s="275"/>
    </row>
    <row r="49" spans="1:15" ht="49.5" customHeight="1">
      <c r="C49" s="277"/>
      <c r="D49" s="731" t="str">
        <f>IF(表紙!D72="","",表紙!D72)</f>
        <v>電子マニフェストを継続して使用し、廃棄物処理工程の把握に努める</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3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3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3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35" customHeight="1">
      <c r="A73" s="16"/>
      <c r="B73" s="16"/>
      <c r="C73" s="169"/>
      <c r="D73" s="170" t="s">
        <v>236</v>
      </c>
      <c r="E73" s="399" t="s">
        <v>378</v>
      </c>
      <c r="F73" s="399"/>
      <c r="G73" s="399"/>
      <c r="H73" s="399"/>
      <c r="I73" s="399"/>
      <c r="J73" s="399"/>
      <c r="K73" s="399"/>
      <c r="L73" s="399"/>
      <c r="M73" s="399"/>
      <c r="N73" s="399"/>
      <c r="O73" s="400"/>
    </row>
    <row r="74" spans="1:15" ht="28.35" customHeight="1">
      <c r="A74" s="16"/>
      <c r="B74" s="16"/>
      <c r="C74" s="169"/>
      <c r="D74" s="170" t="s">
        <v>237</v>
      </c>
      <c r="E74" s="399" t="s">
        <v>241</v>
      </c>
      <c r="F74" s="399"/>
      <c r="G74" s="399"/>
      <c r="H74" s="399"/>
      <c r="I74" s="399"/>
      <c r="J74" s="399"/>
      <c r="K74" s="399"/>
      <c r="L74" s="399"/>
      <c r="M74" s="399"/>
      <c r="N74" s="399"/>
      <c r="O74" s="400"/>
    </row>
    <row r="75" spans="1:15" ht="28.3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Z22" zoomScaleNormal="100" workbookViewId="0">
      <selection activeCell="AS24" sqref="AS24:AU24"/>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101.00999999999999</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97.91</v>
      </c>
      <c r="E24" s="557"/>
      <c r="F24" s="557"/>
      <c r="G24" s="182" t="s">
        <v>158</v>
      </c>
      <c r="H24" s="602">
        <f>+F12</f>
        <v>101.00999999999999</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0.24</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101.00999999999999</v>
      </c>
      <c r="Q27" s="583"/>
      <c r="R27" s="583"/>
      <c r="S27" s="583"/>
      <c r="T27" s="42" t="s">
        <v>38</v>
      </c>
      <c r="U27" s="62"/>
      <c r="V27" s="62"/>
      <c r="Y27" s="60" t="s">
        <v>39</v>
      </c>
      <c r="Z27" s="63"/>
      <c r="AH27" s="51"/>
      <c r="AI27" s="51"/>
      <c r="AJ27" s="51"/>
      <c r="AK27" s="51"/>
      <c r="AL27" s="562">
        <f>+AH18+P27</f>
        <v>101.00999999999999</v>
      </c>
      <c r="AM27" s="563"/>
      <c r="AN27" s="563"/>
      <c r="AO27" s="563"/>
      <c r="AP27" s="50" t="s">
        <v>13</v>
      </c>
      <c r="AQ27" s="239"/>
      <c r="AR27" s="117"/>
      <c r="AS27" s="527">
        <v>59.39</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0.24</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97.91</v>
      </c>
      <c r="E29" s="557"/>
      <c r="F29" s="557"/>
      <c r="G29" s="182" t="s">
        <v>158</v>
      </c>
      <c r="H29" s="602">
        <f>+AL27</f>
        <v>101.00999999999999</v>
      </c>
      <c r="I29" s="599"/>
      <c r="J29" s="182" t="s">
        <v>158</v>
      </c>
      <c r="M29" s="567"/>
      <c r="P29" s="54"/>
      <c r="Q29" s="133"/>
      <c r="R29" s="49" t="s">
        <v>145</v>
      </c>
      <c r="S29" s="569" t="s">
        <v>33</v>
      </c>
      <c r="T29" s="580"/>
      <c r="U29" s="580"/>
      <c r="V29" s="581"/>
      <c r="W29" s="46"/>
      <c r="X29" s="64"/>
      <c r="Y29" s="584" t="s">
        <v>191</v>
      </c>
      <c r="Z29" s="585"/>
      <c r="AA29" s="556">
        <v>100.77</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90.57</v>
      </c>
      <c r="E30" s="557"/>
      <c r="F30" s="557"/>
      <c r="G30" s="182" t="s">
        <v>158</v>
      </c>
      <c r="H30" s="602">
        <f>+AL30</f>
        <v>87.74</v>
      </c>
      <c r="I30" s="599"/>
      <c r="J30" s="182" t="s">
        <v>158</v>
      </c>
      <c r="M30" s="567"/>
      <c r="P30" s="54"/>
      <c r="R30" s="582">
        <f>+ROUND(AA28,2)+ROUND(AA29,2)+ROUND(AA30,2)</f>
        <v>101.00999999999999</v>
      </c>
      <c r="S30" s="583"/>
      <c r="T30" s="583"/>
      <c r="U30" s="583"/>
      <c r="V30" s="42" t="s">
        <v>16</v>
      </c>
      <c r="Y30" s="584" t="s">
        <v>148</v>
      </c>
      <c r="Z30" s="585"/>
      <c r="AA30" s="556">
        <v>0</v>
      </c>
      <c r="AB30" s="557"/>
      <c r="AC30" s="557"/>
      <c r="AD30" s="557"/>
      <c r="AE30" s="557"/>
      <c r="AF30" s="42" t="s">
        <v>13</v>
      </c>
      <c r="AL30" s="527">
        <v>87.74</v>
      </c>
      <c r="AM30" s="535"/>
      <c r="AN30" s="535"/>
      <c r="AO30" s="535"/>
      <c r="AP30" s="50" t="s">
        <v>13</v>
      </c>
      <c r="AS30" s="598"/>
      <c r="AT30" s="595"/>
      <c r="AU30" s="595"/>
      <c r="AV30" s="596"/>
      <c r="AW30" s="382"/>
    </row>
    <row r="31" spans="2:49" ht="27" customHeight="1" thickTop="1" thickBot="1">
      <c r="B31" s="588" t="s">
        <v>167</v>
      </c>
      <c r="C31" s="589"/>
      <c r="D31" s="557">
        <v>66.62</v>
      </c>
      <c r="E31" s="557"/>
      <c r="F31" s="557"/>
      <c r="G31" s="182" t="s">
        <v>158</v>
      </c>
      <c r="H31" s="602">
        <f>+AS24</f>
        <v>0.24</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41.38</v>
      </c>
      <c r="AT31" s="592"/>
      <c r="AU31" s="592"/>
      <c r="AV31" s="152" t="s">
        <v>13</v>
      </c>
      <c r="AW31" s="382"/>
    </row>
    <row r="32" spans="2:49" ht="27" customHeight="1" thickTop="1" thickBot="1">
      <c r="B32" s="588" t="s">
        <v>400</v>
      </c>
      <c r="C32" s="589"/>
      <c r="D32" s="557">
        <v>0</v>
      </c>
      <c r="E32" s="557"/>
      <c r="F32" s="557"/>
      <c r="G32" s="182" t="s">
        <v>158</v>
      </c>
      <c r="H32" s="602">
        <f>+AS27</f>
        <v>59.39</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31.61</v>
      </c>
      <c r="E33" s="579"/>
      <c r="F33" s="579"/>
      <c r="G33" s="183" t="s">
        <v>158</v>
      </c>
      <c r="H33" s="603">
        <f>+AS31</f>
        <v>41.38</v>
      </c>
      <c r="I33" s="604"/>
      <c r="J33" s="183" t="s">
        <v>158</v>
      </c>
      <c r="M33" s="568"/>
      <c r="R33" s="556">
        <v>0</v>
      </c>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3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医療法人横浜未来ヘルスケアシステム　戸塚共立第2病院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3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2025-09-19T01:02:15Z</dcterms:created>
  <dcterms:modified xsi:type="dcterms:W3CDTF">2025-09-29T04:15:59Z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