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F4B25C1E-8C96-483F-8269-CB9D488DC39E}"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<sst xmlns="http://schemas.openxmlformats.org/spreadsheetml/2006/main" count="3175" uniqueCount="460">
  <si>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</si>
  <si>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</si>
  <si>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</si>
  <si>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</si>
  <si>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</si>
  <si>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</si>
  <si>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</si>
  <si>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</si>
  <si>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</si>
  <si>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</si>
  <si>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</si>
  <si>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</si>
  <si>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</si>
  <si>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</si>
  <si>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</si>
  <si>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</si>
  <si>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</si>
  <si>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</si>
  <si>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</si>
  <si>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</si>
  <si>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</si>
  <si>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</si>
  <si>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</si>
  <si>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</si>
  <si>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</si>
  <si>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</si>
  <si>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</si>
  <si>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</si>
  <si>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</si>
  <si>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</si>
  <si>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</si>
  <si>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</si>
  <si>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</si>
  <si>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</si>
  <si>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</si>
  <si>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</si>
  <si>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</si>
  <si>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</si>
  <si>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</si>
  <si>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</si>
  <si>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</si>
  <si>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</si>
  <si>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</si>
  <si>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</si>
  <si>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</si>
  <si>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</si>
  <si>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</si>
  <si>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</si>
  <si>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</si>
  <si>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</si>
  <si>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</si>
  <si>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</si>
  <si>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</si>
  <si>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</si>
  <si>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</si>
  <si>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</si>
  <si>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</si>
  <si>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</si>
  <si>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</si>
  <si>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</si>
  <si>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</si>
  <si>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</si>
  <si>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</si>
  <si>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</si>
  <si>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</si>
  <si>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</si>
  <si>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</si>
  <si>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</si>
  <si>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</si>
  <si>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</si>
  <si>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</si>
  <si>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</si>
  <si>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</si>
  <si>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</si>
  <si>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</si>
  <si>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</si>
  <si>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</si>
  <si>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</si>
  <si>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</si>
  <si>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</si>
  <si>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</si>
  <si>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</si>
  <si>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</si>
  <si>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</si>
  <si>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</si>
  <si>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</si>
  <si>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</si>
  <si>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</si>
  <si>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</si>
  <si>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</si>
  <si>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</si>
  <si>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</si>
  <si>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</si>
  <si>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</si>
  <si>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</si>
  <si>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</si>
  <si>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</si>
  <si>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</si>
  <si>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</si>
  <si>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</si>
  <si>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</si>
  <si>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</si>
  <si>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</si>
  <si>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</si>
  <si>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</si>
  <si>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</si>
  <si>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</si>
  <si>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</si>
  <si>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</si>
  <si>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</si>
  <si>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</si>
  <si>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</si>
  <si>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</si>
  <si>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</si>
  <si>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</si>
  <si>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</si>
  <si>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</si>
  <si>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</si>
  <si>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</si>
  <si>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</si>
  <si>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</si>
  <si>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</si>
  <si>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</si>
  <si>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</si>
  <si>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</si>
  <si>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</si>
  <si>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</si>
  <si>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</si>
  <si>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</si>
  <si>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</si>
  <si>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</si>
  <si>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</si>
  <si>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</si>
  <si>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</si>
  <si>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</si>
  <si>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</si>
  <si>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</si>
  <si>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</si>
  <si>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</si>
  <si>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</si>
  <si>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</si>
  <si>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</si>
  <si>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</si>
  <si>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</si>
  <si>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</si>
  <si>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</si>
  <si>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</si>
  <si>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</si>
  <si>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</si>
  <si>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</si>
  <si>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</si>
  <si>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</si>
  <si>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</si>
  <si>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</si>
  <si>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</si>
  <si>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</si>
  <si>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</si>
  <si>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</si>
  <si>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</si>
  <si>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</si>
  <si>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</si>
  <si>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</si>
  <si>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</si>
  <si>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</si>
  <si>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</si>
  <si>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</si>
  <si>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</si>
  <si>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</si>
  <si>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</si>
  <si>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</si>
  <si>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</si>
  <si>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</si>
  <si>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</si>
  <si>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</si>
  <si>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</si>
  <si>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</si>
  <si>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</si>
  <si>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</si>
  <si>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</si>
  <si>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</si>
  <si>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</si>
  <si>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</si>
  <si>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</si>
  <si>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</si>
  <si>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</si>
  <si>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</si>
  <si>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</si>
  <si>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</si>
  <si>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</si>
  <si>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</si>
  <si>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</si>
  <si>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</si>
  <si>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</si>
  <si>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</si>
  <si>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</si>
  <si>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</si>
  <si>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</si>
  <si>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</si>
  <si>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</si>
  <si>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</si>
  <si>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</si>
  <si>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</si>
  <si>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</si>
  <si>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</si>
  <si>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</si>
  <si>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</si>
  <si>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</si>
  <si>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</si>
  <si>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</si>
  <si>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</si>
  <si>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</si>
  <si>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</si>
  <si>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</si>
  <si>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</si>
  <si>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</si>
  <si>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</si>
  <si>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</si>
  <si>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</si>
  <si>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</si>
  <si>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</si>
  <si>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</si>
  <si>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</si>
  <si>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</si>
  <si>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</si>
  <si>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</si>
  <si>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</si>
  <si>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</si>
  <si>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</si>
  <si>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</si>
  <si>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</si>
  <si>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</si>
  <si>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</si>
  <si>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</si>
  <si>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</si>
  <si>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</si>
  <si>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</si>
  <si>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</si>
  <si>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</si>
  <si>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</si>
  <si>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</si>
  <si>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</si>
  <si>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</si>
  <si>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</si>
  <si>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</si>
  <si>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</si>
  <si>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</si>
  <si>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</si>
  <si>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</si>
  <si>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</si>
  <si>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</si>
  <si>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</si>
  <si>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</si>
  <si>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</si>
  <si>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</si>
  <si>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</si>
  <si>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</si>
  <si>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</si>
  <si>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</si>
  <si>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</si>
  <si>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</si>
  <si>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</si>
  <si>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</si>
  <si>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</si>
  <si>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</si>
  <si>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</si>
  <si>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</si>
  <si>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</si>
  <si>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</si>
  <si>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</si>
  <si>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</si>
  <si>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</si>
  <si>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</si>
  <si>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</si>
  <si>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</si>
  <si>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</si>
  <si>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</si>
  <si>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</si>
  <si>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</si>
  <si>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</si>
  <si>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</si>
  <si>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</si>
  <si>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</si>
  <si>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</si>
  <si>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</si>
  <si>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</si>
  <si>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</si>
  <si>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</si>
  <si>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</si>
  <si>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</si>
  <si>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</si>
  <si>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</si>
  <si>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</si>
  <si>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</si>
  <si>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</si>
  <si>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</si>
  <si>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</si>
  <si>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</si>
  <si>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</si>
  <si>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</si>
  <si>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</si>
  <si>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</si>
  <si>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</si>
  <si>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</si>
  <si>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</si>
  <si>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</si>
  <si>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</si>
  <si>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</si>
  <si>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</si>
  <si>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</si>
  <si>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</si>
  <si>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</si>
  <si>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</si>
  <si>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</si>
  <si>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</si>
  <si>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</si>
  <si>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</si>
  <si>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</si>
  <si>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</si>
  <si>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</si>
  <si>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</si>
  <si>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</si>
  <si>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</si>
  <si>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</si>
  <si>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</si>
  <si>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</si>
  <si>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</si>
  <si>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</si>
  <si>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</si>
  <si>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</si>
  <si>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</si>
  <si>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</si>
  <si>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</si>
  <si>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</si>
  <si>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</si>
  <si>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</si>
  <si>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</si>
  <si>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</si>
  <si>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</si>
  <si>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</si>
  <si>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</si>
  <si>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</si>
  <si>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</si>
  <si>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</si>
  <si>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</si>
  <si>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</si>
  <si>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</si>
  <si>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</si>
  <si>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</si>
  <si>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</si>
  <si>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</si>
  <si>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</si>
  <si>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</si>
  <si>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</si>
  <si>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</si>
  <si>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</si>
  <si>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</si>
  <si>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</si>
  <si>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</si>
  <si>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</si>
  <si>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</si>
  <si>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</si>
  <si>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</si>
  <si>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</si>
  <si>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</si>
  <si>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</si>
  <si>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</si>
  <si>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</si>
  <si>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</si>
  <si>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</si>
  <si>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</si>
  <si>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</si>
  <si>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</si>
  <si>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</si>
  <si>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</si>
  <si>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</si>
  <si>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</si>
  <si>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</si>
  <si>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</si>
  <si>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</si>
  <si>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</si>
  <si>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</si>
  <si>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</si>
  <si>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</si>
  <si>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</si>
  <si>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</si>
  <si>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</si>
  <si>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</si>
  <si>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</si>
  <si>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</si>
  <si>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</si>
  <si>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</si>
  <si>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</si>
  <si>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</si>
  <si>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</si>
  <si>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</si>
  <si>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</si>
  <si>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</si>
  <si>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</si>
  <si>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</si>
  <si>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</si>
  <si>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</si>
  <si>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</si>
  <si>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</si>
  <si>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</si>
  <si>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</si>
  <si>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</si>
  <si>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</si>
  <si>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</si>
  <si>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</si>
  <si>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</si>
  <si>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</si>
  <si>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</si>
  <si>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</si>
  <si>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</si>
  <si>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</si>
  <si>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</si>
  <si>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</si>
  <si>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</si>
  <si>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</si>
  <si>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</si>
  <si>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</si>
  <si>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</si>
  <si>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</si>
  <si>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</si>
  <si>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</si>
  <si>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</si>
  <si>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</si>
  <si>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</si>
  <si>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</si>
  <si>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</si>
  <si>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</si>
  <si>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</si>
  <si>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</si>
  <si>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</si>
  <si>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</si>
  <si>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</si>
  <si>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</si>
  <si>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</si>
  <si>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</si>
  <si>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</si>
  <si>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</si>
  <si>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</si>
  <si>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</si>
  <si>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</si>
  <si>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</si>
  <si>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</si>
  <si>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神奈川県横浜市磯子区新磯子町37-2</t>
    <phoneticPr fontId="3"/>
  </si>
  <si>
    <t>045-761-0281</t>
    <phoneticPr fontId="3"/>
  </si>
  <si>
    <t>J-POWERジェネレーションサービス株式会社　磯子火力運営事業所</t>
    <phoneticPr fontId="3"/>
  </si>
  <si>
    <t>電気業</t>
    <phoneticPr fontId="3"/>
  </si>
  <si>
    <t>燃え殻→中間処理→セメント原料
汚泥→天日乾燥→埋立・再資源化
廃油→中間処理→再資源化
廃プラスチック→破砕→再資源化
木くず→破砕→再資源化
金属くず→選別→再資源化
ガラス・コンクリ・陶磁器くず→破砕・圧縮→埋立
がれき類→破砕・圧縮→再資源化
ばいじん→中間処理→セメント原料
混合廃棄物→破砕→埋立</t>
    <phoneticPr fontId="3"/>
  </si>
  <si>
    <t>事業所長（処理計画統括責任者）
　　　　　｜
業務グループリーダー（産業廃棄物管理責任者）
　　　　　｜
業務グループメンバー（産業廃棄物担当、処理計画作成担当）</t>
    <phoneticPr fontId="3"/>
  </si>
  <si>
    <t>金属くずを中心に有価で売却できるものは、売却を検討する。</t>
    <phoneticPr fontId="3"/>
  </si>
  <si>
    <t>現状の取組を継続する。</t>
    <phoneticPr fontId="3"/>
  </si>
  <si>
    <t xml:space="preserve"> 廃棄物の各種類ごとにコンテナ等を設置し、分別している。</t>
    <phoneticPr fontId="3"/>
  </si>
  <si>
    <t>処理業者への現地調査もしくはアンケート調査等による処理状況の確認を実施している。</t>
    <phoneticPr fontId="3"/>
  </si>
  <si>
    <t>J-POWERジェネレーションサービス（株）　
磯子火力運営事業所　所長　作野　慎一</t>
    <phoneticPr fontId="3"/>
  </si>
  <si>
    <t>横浜市長</t>
    <phoneticPr fontId="3"/>
  </si>
  <si>
    <t>Ｆ－電気・ガス・熱供給・水道業</t>
    <phoneticPr fontId="3"/>
  </si>
  <si>
    <t>令和 ７年6月25日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</si>
</sst>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view="pageBreakPreview" topLeftCell="B1" zoomScale="115" zoomScaleNormal="115" zoomScaleSheetLayoutView="115" workbookViewId="0">
      <selection activeCell="L41" sqref="L41:U41"/>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459</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457</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446</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456</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447</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448</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2787</v>
      </c>
      <c r="Q49" s="726"/>
      <c r="R49" s="726"/>
      <c r="S49" s="726"/>
      <c r="T49" s="726"/>
      <c r="U49" s="727"/>
    </row>
    <row r="50" spans="3:54" ht="26.25" customHeight="1" x14ac:dyDescent="0.15">
      <c r="C50" s="697" t="s">
        <v>11</v>
      </c>
      <c r="D50" s="698"/>
      <c r="E50" s="699"/>
      <c r="F50" s="708" t="s">
        <v>446</v>
      </c>
      <c r="G50" s="709"/>
      <c r="H50" s="709"/>
      <c r="I50" s="709"/>
      <c r="J50" s="709"/>
      <c r="K50" s="709"/>
      <c r="L50" s="709"/>
      <c r="M50" s="709"/>
      <c r="N50" s="592" t="s">
        <v>172</v>
      </c>
      <c r="O50" s="595"/>
      <c r="P50" s="596"/>
      <c r="Q50" s="712" t="s">
        <v>447</v>
      </c>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458</v>
      </c>
      <c r="G54" s="793"/>
      <c r="H54" s="793"/>
      <c r="I54" s="793"/>
      <c r="J54" s="793"/>
      <c r="K54" s="793"/>
      <c r="L54" s="38" t="s">
        <v>48</v>
      </c>
      <c r="M54" s="38"/>
      <c r="N54" s="797" t="s">
        <v>449</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150</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450</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451</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10</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229162.8</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452</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10</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229162.8</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453</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454</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453</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229162.8</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f>+別紙!AA15</f>
        <v>641</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181654.6</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455</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229162.8</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641</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181654.6</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453</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5" workbookViewId="0">
      <selection activeCell="AK30" sqref="AK30:AN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0.1</v>
      </c>
      <c r="P27" s="881"/>
      <c r="Q27" s="881"/>
      <c r="R27" s="881"/>
      <c r="S27" s="59" t="s">
        <v>38</v>
      </c>
      <c r="T27" s="80"/>
      <c r="U27" s="80"/>
      <c r="X27" s="78" t="s">
        <v>39</v>
      </c>
      <c r="Y27" s="81"/>
      <c r="AG27" s="68"/>
      <c r="AH27" s="68"/>
      <c r="AI27" s="68"/>
      <c r="AJ27" s="68"/>
      <c r="AK27" s="831">
        <f>+AG18+O27</f>
        <v>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0.1</v>
      </c>
      <c r="G30" s="837"/>
      <c r="H30" s="234" t="s">
        <v>198</v>
      </c>
      <c r="L30" s="845"/>
      <c r="O30" s="71"/>
      <c r="Q30" s="847">
        <f>+ROUND(Z28,1)+ROUND(Z29,1)+ROUND(Z30,1)</f>
        <v>0.1</v>
      </c>
      <c r="R30" s="881"/>
      <c r="S30" s="881"/>
      <c r="T30" s="881"/>
      <c r="U30" s="59" t="s">
        <v>16</v>
      </c>
      <c r="X30" s="889" t="s">
        <v>186</v>
      </c>
      <c r="Y30" s="890"/>
      <c r="Z30" s="833"/>
      <c r="AA30" s="834"/>
      <c r="AB30" s="834"/>
      <c r="AC30" s="834"/>
      <c r="AD30" s="834"/>
      <c r="AE30" s="59" t="s">
        <v>13</v>
      </c>
      <c r="AK30" s="818">
        <v>0.1</v>
      </c>
      <c r="AL30" s="819"/>
      <c r="AM30" s="819"/>
      <c r="AN30" s="819"/>
      <c r="AO30" s="67" t="s">
        <v>13</v>
      </c>
      <c r="AR30" s="830"/>
      <c r="AS30" s="827"/>
      <c r="AT30" s="827"/>
      <c r="AU30" s="828"/>
    </row>
    <row r="31" spans="2:48" ht="27" customHeight="1" thickTop="1" thickBot="1" x14ac:dyDescent="0.2">
      <c r="B31" s="853" t="s">
        <v>375</v>
      </c>
      <c r="C31" s="842"/>
      <c r="D31" s="842"/>
      <c r="E31" s="843"/>
      <c r="F31" s="836">
        <v>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6" workbookViewId="0">
      <selection activeCell="AK30" sqref="AK30:AN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v>
      </c>
      <c r="P27" s="881"/>
      <c r="Q27" s="881"/>
      <c r="R27" s="881"/>
      <c r="S27" s="59" t="s">
        <v>38</v>
      </c>
      <c r="T27" s="80"/>
      <c r="U27" s="80"/>
      <c r="X27" s="78" t="s">
        <v>39</v>
      </c>
      <c r="Y27" s="81"/>
      <c r="AG27" s="68"/>
      <c r="AH27" s="68"/>
      <c r="AI27" s="68"/>
      <c r="AJ27" s="68"/>
      <c r="AK27" s="831">
        <f>+AG18+O27</f>
        <v>4</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4</v>
      </c>
      <c r="G29" s="837"/>
      <c r="H29" s="234" t="s">
        <v>198</v>
      </c>
      <c r="L29" s="845"/>
      <c r="O29" s="71"/>
      <c r="P29" s="163"/>
      <c r="Q29" s="66" t="s">
        <v>183</v>
      </c>
      <c r="R29" s="842" t="s">
        <v>33</v>
      </c>
      <c r="S29" s="884"/>
      <c r="T29" s="884"/>
      <c r="U29" s="885"/>
      <c r="V29" s="63"/>
      <c r="W29" s="82"/>
      <c r="X29" s="889" t="s">
        <v>315</v>
      </c>
      <c r="Y29" s="890"/>
      <c r="Z29" s="833">
        <v>3.9</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3.8</v>
      </c>
      <c r="G30" s="837"/>
      <c r="H30" s="234" t="s">
        <v>198</v>
      </c>
      <c r="L30" s="845"/>
      <c r="O30" s="71"/>
      <c r="Q30" s="847">
        <f>+ROUND(Z28,1)+ROUND(Z29,1)+ROUND(Z30,1)</f>
        <v>4</v>
      </c>
      <c r="R30" s="881"/>
      <c r="S30" s="881"/>
      <c r="T30" s="881"/>
      <c r="U30" s="59" t="s">
        <v>16</v>
      </c>
      <c r="X30" s="889" t="s">
        <v>186</v>
      </c>
      <c r="Y30" s="890"/>
      <c r="Z30" s="833"/>
      <c r="AA30" s="834"/>
      <c r="AB30" s="834"/>
      <c r="AC30" s="834"/>
      <c r="AD30" s="834"/>
      <c r="AE30" s="59" t="s">
        <v>13</v>
      </c>
      <c r="AK30" s="818">
        <v>3.8</v>
      </c>
      <c r="AL30" s="819"/>
      <c r="AM30" s="819"/>
      <c r="AN30" s="819"/>
      <c r="AO30" s="67" t="s">
        <v>13</v>
      </c>
      <c r="AR30" s="830"/>
      <c r="AS30" s="827"/>
      <c r="AT30" s="827"/>
      <c r="AU30" s="828"/>
    </row>
    <row r="31" spans="2:48" ht="27" customHeight="1" thickTop="1" thickBot="1" x14ac:dyDescent="0.2">
      <c r="B31" s="853" t="s">
        <v>375</v>
      </c>
      <c r="C31" s="842"/>
      <c r="D31" s="842"/>
      <c r="E31" s="843"/>
      <c r="F31" s="836">
        <v>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4"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20.399999999999999</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20.399999999999999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20.399999999999999</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20.399999999999999</v>
      </c>
      <c r="P27" s="881"/>
      <c r="Q27" s="881"/>
      <c r="R27" s="881"/>
      <c r="S27" s="59" t="s">
        <v>38</v>
      </c>
      <c r="T27" s="80"/>
      <c r="U27" s="80"/>
      <c r="X27" s="78" t="s">
        <v>39</v>
      </c>
      <c r="Y27" s="81"/>
      <c r="AG27" s="68"/>
      <c r="AH27" s="68"/>
      <c r="AI27" s="68"/>
      <c r="AJ27" s="68"/>
      <c r="AK27" s="831">
        <f>+AG18+O27</f>
        <v>20.399999999999999</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20.399999999999999</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20.399999999999999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20.399999999999999</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20.399999999999999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4" zoomScaleNormal="100" workbookViewId="0">
      <selection activeCell="Z28" sqref="Z28: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J-POWERジェネレーションサービス株式会社　磯子火力運営事業所</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29379.1</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29379.1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28935.5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29379.1</v>
      </c>
      <c r="P27" s="881"/>
      <c r="Q27" s="881"/>
      <c r="R27" s="881"/>
      <c r="S27" s="59" t="s">
        <v>38</v>
      </c>
      <c r="T27" s="80"/>
      <c r="U27" s="80"/>
      <c r="X27" s="78" t="s">
        <v>39</v>
      </c>
      <c r="Y27" s="81"/>
      <c r="AG27" s="68"/>
      <c r="AH27" s="68"/>
      <c r="AI27" s="68"/>
      <c r="AJ27" s="68"/>
      <c r="AK27" s="831">
        <f>+AG18+O27</f>
        <v>29379.1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28935.5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29379.1</v>
      </c>
      <c r="G29" s="837"/>
      <c r="H29" s="234" t="s">
        <v>198</v>
      </c>
      <c r="L29" s="845"/>
      <c r="O29" s="71"/>
      <c r="P29" s="163"/>
      <c r="Q29" s="66" t="s">
        <v>182</v>
      </c>
      <c r="R29" s="842" t="s">
        <v>33</v>
      </c>
      <c r="S29" s="884"/>
      <c r="T29" s="884"/>
      <c r="U29" s="885"/>
      <c r="V29" s="63"/>
      <c r="W29" s="82"/>
      <c r="X29" s="889" t="s">
        <v>315</v>
      </c>
      <c r="Y29" s="890"/>
      <c r="Z29" s="833">
        <v>443.6</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29379.1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28935.5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topLeftCell="A15" workbookViewId="0">
      <selection activeCell="AK30" sqref="AK30:AN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198687.6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198687.6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152355.6</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198687.6</v>
      </c>
      <c r="P27" s="881"/>
      <c r="Q27" s="881"/>
      <c r="R27" s="881"/>
      <c r="S27" s="59" t="s">
        <v>38</v>
      </c>
      <c r="T27" s="80"/>
      <c r="U27" s="80"/>
      <c r="X27" s="78" t="s">
        <v>39</v>
      </c>
      <c r="Y27" s="81"/>
      <c r="AG27" s="68"/>
      <c r="AH27" s="68"/>
      <c r="AI27" s="68"/>
      <c r="AJ27" s="68"/>
      <c r="AK27" s="831">
        <f>+AG18+O27</f>
        <v>198687.6</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152355.6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198687.6</v>
      </c>
      <c r="G29" s="837"/>
      <c r="H29" s="234" t="s">
        <v>198</v>
      </c>
      <c r="L29" s="845"/>
      <c r="O29" s="71"/>
      <c r="P29" s="163"/>
      <c r="Q29" s="66" t="s">
        <v>183</v>
      </c>
      <c r="R29" s="842" t="s">
        <v>33</v>
      </c>
      <c r="S29" s="884"/>
      <c r="T29" s="884"/>
      <c r="U29" s="885"/>
      <c r="V29" s="63"/>
      <c r="W29" s="82"/>
      <c r="X29" s="889" t="s">
        <v>315</v>
      </c>
      <c r="Y29" s="890"/>
      <c r="Z29" s="833">
        <v>46332</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11.2</v>
      </c>
      <c r="G30" s="837"/>
      <c r="H30" s="234" t="s">
        <v>198</v>
      </c>
      <c r="L30" s="845"/>
      <c r="O30" s="71"/>
      <c r="Q30" s="847">
        <f>+ROUND(Z28,1)+ROUND(Z29,1)+ROUND(Z30,1)</f>
        <v>198687.6</v>
      </c>
      <c r="R30" s="881"/>
      <c r="S30" s="881"/>
      <c r="T30" s="881"/>
      <c r="U30" s="59" t="s">
        <v>16</v>
      </c>
      <c r="X30" s="889" t="s">
        <v>186</v>
      </c>
      <c r="Y30" s="890"/>
      <c r="Z30" s="833"/>
      <c r="AA30" s="834"/>
      <c r="AB30" s="834"/>
      <c r="AC30" s="834"/>
      <c r="AD30" s="834"/>
      <c r="AE30" s="59" t="s">
        <v>13</v>
      </c>
      <c r="AK30" s="818">
        <v>11.2</v>
      </c>
      <c r="AL30" s="819"/>
      <c r="AM30" s="819"/>
      <c r="AN30" s="819"/>
      <c r="AO30" s="67" t="s">
        <v>13</v>
      </c>
      <c r="AR30" s="830"/>
      <c r="AS30" s="827"/>
      <c r="AT30" s="827"/>
      <c r="AU30" s="828"/>
    </row>
    <row r="31" spans="2:48" ht="27" customHeight="1" thickTop="1" thickBot="1" x14ac:dyDescent="0.2">
      <c r="B31" s="853" t="s">
        <v>375</v>
      </c>
      <c r="C31" s="842"/>
      <c r="D31" s="842"/>
      <c r="E31" s="843"/>
      <c r="F31" s="836">
        <v>152355.6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7"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34.4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34.4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19</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34.4</v>
      </c>
      <c r="P27" s="881"/>
      <c r="Q27" s="881"/>
      <c r="R27" s="881"/>
      <c r="S27" s="59" t="s">
        <v>38</v>
      </c>
      <c r="T27" s="80"/>
      <c r="U27" s="80"/>
      <c r="X27" s="78" t="s">
        <v>39</v>
      </c>
      <c r="Y27" s="81"/>
      <c r="AG27" s="68"/>
      <c r="AH27" s="68"/>
      <c r="AI27" s="68"/>
      <c r="AJ27" s="68"/>
      <c r="AK27" s="831">
        <f>+AG18+O27</f>
        <v>34.4</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19</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34.4</v>
      </c>
      <c r="G29" s="837"/>
      <c r="H29" s="234" t="s">
        <v>198</v>
      </c>
      <c r="L29" s="845"/>
      <c r="O29" s="71"/>
      <c r="P29" s="163"/>
      <c r="Q29" s="66" t="s">
        <v>183</v>
      </c>
      <c r="R29" s="842" t="s">
        <v>33</v>
      </c>
      <c r="S29" s="884"/>
      <c r="T29" s="884"/>
      <c r="U29" s="885"/>
      <c r="V29" s="63"/>
      <c r="W29" s="82"/>
      <c r="X29" s="889" t="s">
        <v>315</v>
      </c>
      <c r="Y29" s="890"/>
      <c r="Z29" s="833">
        <v>15.4</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31.1</v>
      </c>
      <c r="G30" s="837"/>
      <c r="H30" s="234" t="s">
        <v>198</v>
      </c>
      <c r="L30" s="845"/>
      <c r="O30" s="71"/>
      <c r="Q30" s="847">
        <f>+ROUND(Z28,1)+ROUND(Z29,1)+ROUND(Z30,1)</f>
        <v>34.4</v>
      </c>
      <c r="R30" s="881"/>
      <c r="S30" s="881"/>
      <c r="T30" s="881"/>
      <c r="U30" s="59" t="s">
        <v>16</v>
      </c>
      <c r="X30" s="889" t="s">
        <v>186</v>
      </c>
      <c r="Y30" s="890"/>
      <c r="Z30" s="833"/>
      <c r="AA30" s="834"/>
      <c r="AB30" s="834"/>
      <c r="AC30" s="834"/>
      <c r="AD30" s="834"/>
      <c r="AE30" s="59" t="s">
        <v>13</v>
      </c>
      <c r="AK30" s="818">
        <v>31.1</v>
      </c>
      <c r="AL30" s="819"/>
      <c r="AM30" s="819"/>
      <c r="AN30" s="819"/>
      <c r="AO30" s="67" t="s">
        <v>13</v>
      </c>
      <c r="AR30" s="830"/>
      <c r="AS30" s="827"/>
      <c r="AT30" s="827"/>
      <c r="AU30" s="828"/>
    </row>
    <row r="31" spans="2:48" ht="27" customHeight="1" thickTop="1" thickBot="1" x14ac:dyDescent="0.2">
      <c r="B31" s="853" t="s">
        <v>375</v>
      </c>
      <c r="C31" s="842"/>
      <c r="D31" s="842"/>
      <c r="E31" s="843"/>
      <c r="F31" s="836">
        <v>19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13" zoomScale="80" zoomScaleNormal="80" workbookViewId="0">
      <selection activeCell="G21" sqref="G2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J-POWERジェネレーションサービス株式会社　磯子火力運営事業所</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29379.1</v>
      </c>
      <c r="H9" s="507">
        <f>IF(OR(ｲ.汚泥!F24&gt;0,ｲ.汚泥!F24&lt;0),ｲ.汚泥!F24,IF(H$19&gt;0,"0",0))</f>
        <v>1016.4</v>
      </c>
      <c r="I9" s="507">
        <f>IF(OR(ｳ.廃油!F24&gt;0,ｳ.廃油!F24&lt;0),ｳ.廃油!F24,IF(I$19&gt;0,"0",0))</f>
        <v>4.3</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11.700000000000001</v>
      </c>
      <c r="M9" s="507">
        <f>IF(OR(ｷ.紙くず!F24&gt;0,ｷ.紙くず!F24&lt;0),ｷ.紙くず!F24,IF(M$19&gt;0,"0",0))</f>
        <v>0</v>
      </c>
      <c r="N9" s="507">
        <f>IF(OR(ｸ.木くず!F24&gt;0,ｸ.木くず!F24&lt;0),ｸ.木くず!F24,IF(N$19&gt;0,"0",0))</f>
        <v>4.8</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0.1</v>
      </c>
      <c r="T9" s="507">
        <f>IF(OR(ｾ.ｶﾞﾗｽ･ｺﾝｸﾘ･陶磁器くず!F24&gt;0,ｾ.ｶﾞﾗｽ･ｺﾝｸﾘ･陶磁器くず!F24&lt;0),ｾ.ｶﾞﾗｽ･ｺﾝｸﾘ･陶磁器くず!F24,IF(T$19&gt;0,"0",0))</f>
        <v>4</v>
      </c>
      <c r="U9" s="507">
        <f>IF(OR(ｿ.鉱さい!F24&gt;0,ｿ.鉱さい!F24&lt;0),ｿ.鉱さい!F24,IF(U$19&gt;0,"0",0))</f>
        <v>0</v>
      </c>
      <c r="V9" s="507">
        <f>IF(OR(ﾀ.がれき類!F24&gt;0,ﾀ.がれき類!F24&lt;0),ﾀ.がれき類!F24,IF(V$19&gt;0,"0",0))</f>
        <v>20.399999999999999</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198687.6</v>
      </c>
      <c r="Z9" s="508">
        <f>IF(OR(ﾄ.混合廃棄物その他!F24&gt;0,ﾄ.混合廃棄物その他!F24&lt;0),ﾄ.混合廃棄物その他!F24,IF(Z$19&gt;0,"0",0))</f>
        <v>34.4</v>
      </c>
      <c r="AA9" s="509">
        <f>IF(SUM(G9:Z9)&gt;0,SUM(G9:Z9),IF(AA$19&gt;0,"0",0))</f>
        <v>229162.8</v>
      </c>
    </row>
    <row r="10" spans="2:27" ht="24" customHeight="1" x14ac:dyDescent="0.15">
      <c r="B10" s="188" t="s">
        <v>393</v>
      </c>
      <c r="C10" s="939" t="s">
        <v>294</v>
      </c>
      <c r="D10" s="939"/>
      <c r="E10" s="939"/>
      <c r="F10" s="940"/>
      <c r="G10" s="510" t="str">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t="str">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t="str">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t="str">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t="str">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t="str">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t="str">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t="str">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29379.1</v>
      </c>
      <c r="H14" s="513">
        <f>IF(OR(ｲ.汚泥!F29&gt;0,ｲ.汚泥!F29&lt;0),ｲ.汚泥!F29,IF(H$19&gt;0,"0",0))</f>
        <v>1016.4</v>
      </c>
      <c r="I14" s="513">
        <f>IF(OR(ｳ.廃油!F29&gt;0,ｳ.廃油!F29&lt;0),ｳ.廃油!F29,IF(I$19&gt;0,"0",0))</f>
        <v>4.3</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11.700000000000001</v>
      </c>
      <c r="M14" s="513">
        <f>IF(OR(ｷ.紙くず!F29&gt;0,ｷ.紙くず!F29&lt;0),ｷ.紙くず!F29,IF(M$19&gt;0,"0",0))</f>
        <v>0</v>
      </c>
      <c r="N14" s="513">
        <f>IF(OR(ｸ.木くず!F29&gt;0,ｸ.木くず!F29&lt;0),ｸ.木くず!F29,IF(N$19&gt;0,"0",0))</f>
        <v>4.8</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0.1</v>
      </c>
      <c r="T14" s="513">
        <f>IF(OR(ｾ.ｶﾞﾗｽ･ｺﾝｸﾘ･陶磁器くず!F29&gt;0,ｾ.ｶﾞﾗｽ･ｺﾝｸﾘ･陶磁器くず!F29&lt;0),ｾ.ｶﾞﾗｽ･ｺﾝｸﾘ･陶磁器くず!F29,IF(T$19&gt;0,"0",0))</f>
        <v>4</v>
      </c>
      <c r="U14" s="513">
        <f>IF(OR(ｿ.鉱さい!F29&gt;0,ｿ.鉱さい!F29&lt;0),ｿ.鉱さい!F29,IF(U$19&gt;0,"0",0))</f>
        <v>0</v>
      </c>
      <c r="V14" s="513">
        <f>IF(OR(ﾀ.がれき類!F29&gt;0,ﾀ.がれき類!F29&lt;0),ﾀ.がれき類!F29,IF(V$19&gt;0,"0",0))</f>
        <v>20.399999999999999</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198687.6</v>
      </c>
      <c r="Z14" s="514">
        <f>IF(OR(ﾄ.混合廃棄物その他!F29&gt;0,ﾄ.混合廃棄物その他!F29&lt;0),ﾄ.混合廃棄物その他!F29,IF(Z$19&gt;0,"0",0))</f>
        <v>34.4</v>
      </c>
      <c r="AA14" s="515">
        <f t="shared" si="0"/>
        <v>229162.8</v>
      </c>
    </row>
    <row r="15" spans="2:27" ht="24" customHeight="1" x14ac:dyDescent="0.15">
      <c r="B15" s="188" t="s">
        <v>228</v>
      </c>
      <c r="C15" s="941" t="s">
        <v>299</v>
      </c>
      <c r="D15" s="941"/>
      <c r="E15" s="941"/>
      <c r="F15" s="942"/>
      <c r="G15" s="513" t="str">
        <f>IF(OR(ｱ.燃え殻!F30&gt;0,ｱ.燃え殻!F30&lt;0),ｱ.燃え殻!F30,IF(G$19&gt;0,"0",0))</f>
        <v>0</v>
      </c>
      <c r="H15" s="513">
        <f>IF(OR(ｲ.汚泥!F30&gt;0,ｲ.汚泥!F30&lt;0),ｲ.汚泥!F30,IF(H$19&gt;0,"0",0))</f>
        <v>576.6</v>
      </c>
      <c r="I15" s="513">
        <f>IF(OR(ｳ.廃油!F30&gt;0,ｳ.廃油!F30&lt;0),ｳ.廃油!F30,IF(I$19&gt;0,"0",0))</f>
        <v>4.3</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9.1</v>
      </c>
      <c r="M15" s="513">
        <f>IF(OR(ｷ.紙くず!F30&gt;0,ｷ.紙くず!F30&lt;0),ｷ.紙くず!F30,IF(M$19&gt;0,"0",0))</f>
        <v>0</v>
      </c>
      <c r="N15" s="513">
        <f>IF(OR(ｸ.木くず!F30&gt;0,ｸ.木くず!F30&lt;0),ｸ.木くず!F30,IF(N$19&gt;0,"0",0))</f>
        <v>4.8</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0.1</v>
      </c>
      <c r="T15" s="513">
        <f>IF(OR(ｾ.ｶﾞﾗｽ･ｺﾝｸﾘ･陶磁器くず!F30&gt;0,ｾ.ｶﾞﾗｽ･ｺﾝｸﾘ･陶磁器くず!F30&lt;0),ｾ.ｶﾞﾗｽ･ｺﾝｸﾘ･陶磁器くず!F30,IF(T$19&gt;0,"0",0))</f>
        <v>3.8</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11.2</v>
      </c>
      <c r="Z15" s="514">
        <f>IF(OR(ﾄ.混合廃棄物その他!F30&gt;0,ﾄ.混合廃棄物その他!F30&lt;0),ﾄ.混合廃棄物その他!F30,IF(Z$19&gt;0,"0",0))</f>
        <v>31.1</v>
      </c>
      <c r="AA15" s="515">
        <f t="shared" si="0"/>
        <v>641</v>
      </c>
    </row>
    <row r="16" spans="2:27" ht="24" customHeight="1" x14ac:dyDescent="0.15">
      <c r="B16" s="188" t="s">
        <v>229</v>
      </c>
      <c r="C16" s="941" t="s">
        <v>300</v>
      </c>
      <c r="D16" s="941"/>
      <c r="E16" s="941"/>
      <c r="F16" s="942"/>
      <c r="G16" s="513">
        <f>IF(OR(ｱ.燃え殻!F31&gt;0,ｱ.燃え殻!F31&lt;0),ｱ.燃え殻!F31,IF(G$19&gt;0,"0",0))</f>
        <v>28935.5</v>
      </c>
      <c r="H16" s="513">
        <f>IF(OR(ｲ.汚泥!F31&gt;0,ｲ.汚泥!F31&lt;0),ｲ.汚泥!F31,IF(H$19&gt;0,"0",0))</f>
        <v>304.39999999999998</v>
      </c>
      <c r="I16" s="513">
        <f>IF(OR(ｳ.廃油!F31&gt;0,ｳ.廃油!F31&lt;0),ｳ.廃油!F31,IF(I$19&gt;0,"0",0))</f>
        <v>4.3</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10.4</v>
      </c>
      <c r="M16" s="513">
        <f>IF(OR(ｷ.紙くず!F31&gt;0,ｷ.紙くず!F31&lt;0),ｷ.紙くず!F31,IF(M$19&gt;0,"0",0))</f>
        <v>0</v>
      </c>
      <c r="N16" s="513">
        <f>IF(OR(ｸ.木くず!F31&gt;0,ｸ.木くず!F31&lt;0),ｸ.木くず!F31,IF(N$19&gt;0,"0",0))</f>
        <v>4.8</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0.1</v>
      </c>
      <c r="T16" s="513">
        <f>IF(OR(ｾ.ｶﾞﾗｽ･ｺﾝｸﾘ･陶磁器くず!F31&gt;0,ｾ.ｶﾞﾗｽ･ｺﾝｸﾘ･陶磁器くず!F31&lt;0),ｾ.ｶﾞﾗｽ･ｺﾝｸﾘ･陶磁器くず!F31,IF(T$19&gt;0,"0",0))</f>
        <v>0.1</v>
      </c>
      <c r="U16" s="513">
        <f>IF(OR(ｿ.鉱さい!F31&gt;0,ｿ.鉱さい!F31&lt;0),ｿ.鉱さい!F31,IF(U$19&gt;0,"0",0))</f>
        <v>0</v>
      </c>
      <c r="V16" s="513">
        <f>IF(OR(ﾀ.がれき類!F31&gt;0,ﾀ.がれき類!F31&lt;0),ﾀ.がれき類!F31,IF(V$19&gt;0,"0",0))</f>
        <v>20.399999999999999</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152355.6</v>
      </c>
      <c r="Z16" s="514">
        <f>IF(OR(ﾄ.混合廃棄物その他!F31&gt;0,ﾄ.混合廃棄物その他!F31&lt;0),ﾄ.混合廃棄物その他!F31,IF(Z$19&gt;0,"0",0))</f>
        <v>19</v>
      </c>
      <c r="AA16" s="515">
        <f t="shared" si="0"/>
        <v>181654.6</v>
      </c>
    </row>
    <row r="17" spans="2:27" ht="24" customHeight="1" x14ac:dyDescent="0.15">
      <c r="B17" s="188"/>
      <c r="C17" s="941" t="s">
        <v>408</v>
      </c>
      <c r="D17" s="941"/>
      <c r="E17" s="941"/>
      <c r="F17" s="942"/>
      <c r="G17" s="513" t="str">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t="str">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t="str">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t="str">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29379.1</v>
      </c>
      <c r="H19" s="519">
        <f t="shared" ref="H19:Z19" si="1">+H37+H25+H23+H22+H21-H20</f>
        <v>1016.4</v>
      </c>
      <c r="I19" s="519">
        <f t="shared" si="1"/>
        <v>4.3</v>
      </c>
      <c r="J19" s="519">
        <f t="shared" si="1"/>
        <v>0</v>
      </c>
      <c r="K19" s="519">
        <f t="shared" si="1"/>
        <v>0</v>
      </c>
      <c r="L19" s="519">
        <f t="shared" si="1"/>
        <v>11.700000000000001</v>
      </c>
      <c r="M19" s="519">
        <f t="shared" si="1"/>
        <v>0</v>
      </c>
      <c r="N19" s="519">
        <f t="shared" si="1"/>
        <v>4.8</v>
      </c>
      <c r="O19" s="519">
        <f t="shared" si="1"/>
        <v>0</v>
      </c>
      <c r="P19" s="519">
        <f t="shared" si="1"/>
        <v>0</v>
      </c>
      <c r="Q19" s="519">
        <f t="shared" si="1"/>
        <v>0</v>
      </c>
      <c r="R19" s="519">
        <f t="shared" si="1"/>
        <v>0</v>
      </c>
      <c r="S19" s="519">
        <f t="shared" si="1"/>
        <v>0.1</v>
      </c>
      <c r="T19" s="519">
        <f t="shared" si="1"/>
        <v>4</v>
      </c>
      <c r="U19" s="519">
        <f t="shared" si="1"/>
        <v>0</v>
      </c>
      <c r="V19" s="519">
        <f t="shared" si="1"/>
        <v>20.399999999999999</v>
      </c>
      <c r="W19" s="519">
        <f t="shared" si="1"/>
        <v>0</v>
      </c>
      <c r="X19" s="519">
        <f t="shared" si="1"/>
        <v>0</v>
      </c>
      <c r="Y19" s="519">
        <f t="shared" si="1"/>
        <v>198687.6</v>
      </c>
      <c r="Z19" s="520">
        <f t="shared" si="1"/>
        <v>34.4</v>
      </c>
      <c r="AA19" s="521">
        <f t="shared" ref="AA19:AA25" si="2">SUM(G19:Z19)</f>
        <v>229162.8</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29379.1</v>
      </c>
      <c r="H37" s="554">
        <f t="shared" si="8"/>
        <v>1016.4</v>
      </c>
      <c r="I37" s="554">
        <f t="shared" si="8"/>
        <v>4.3</v>
      </c>
      <c r="J37" s="554">
        <f t="shared" si="8"/>
        <v>0</v>
      </c>
      <c r="K37" s="554">
        <f t="shared" si="8"/>
        <v>0</v>
      </c>
      <c r="L37" s="554">
        <f t="shared" si="8"/>
        <v>11.700000000000001</v>
      </c>
      <c r="M37" s="554">
        <f t="shared" si="8"/>
        <v>0</v>
      </c>
      <c r="N37" s="554">
        <f t="shared" si="8"/>
        <v>4.8</v>
      </c>
      <c r="O37" s="554">
        <f t="shared" si="8"/>
        <v>0</v>
      </c>
      <c r="P37" s="554">
        <f t="shared" si="8"/>
        <v>0</v>
      </c>
      <c r="Q37" s="554">
        <f t="shared" si="8"/>
        <v>0</v>
      </c>
      <c r="R37" s="554">
        <f t="shared" si="8"/>
        <v>0</v>
      </c>
      <c r="S37" s="554">
        <f t="shared" si="8"/>
        <v>0.1</v>
      </c>
      <c r="T37" s="554">
        <f t="shared" si="8"/>
        <v>4</v>
      </c>
      <c r="U37" s="554">
        <f t="shared" si="8"/>
        <v>0</v>
      </c>
      <c r="V37" s="554">
        <f t="shared" si="8"/>
        <v>20.399999999999999</v>
      </c>
      <c r="W37" s="554">
        <f t="shared" si="8"/>
        <v>0</v>
      </c>
      <c r="X37" s="554">
        <f t="shared" si="8"/>
        <v>0</v>
      </c>
      <c r="Y37" s="554">
        <f t="shared" si="8"/>
        <v>198687.6</v>
      </c>
      <c r="Z37" s="555">
        <f t="shared" si="8"/>
        <v>34.4</v>
      </c>
      <c r="AA37" s="556">
        <f t="shared" si="4"/>
        <v>229162.8</v>
      </c>
    </row>
    <row r="38" spans="2:27" ht="24" customHeight="1" x14ac:dyDescent="0.15">
      <c r="B38" s="186"/>
      <c r="C38" s="972"/>
      <c r="D38" s="247"/>
      <c r="E38" s="245" t="s">
        <v>319</v>
      </c>
      <c r="F38" s="585"/>
      <c r="G38" s="545">
        <f t="shared" ref="G38:Z38" si="9">SUM(G39:G41)</f>
        <v>29379.1</v>
      </c>
      <c r="H38" s="545">
        <f t="shared" si="9"/>
        <v>1016.4</v>
      </c>
      <c r="I38" s="545">
        <f t="shared" si="9"/>
        <v>4.3</v>
      </c>
      <c r="J38" s="545">
        <f t="shared" si="9"/>
        <v>0</v>
      </c>
      <c r="K38" s="545">
        <f t="shared" si="9"/>
        <v>0</v>
      </c>
      <c r="L38" s="545">
        <f t="shared" si="9"/>
        <v>11.700000000000001</v>
      </c>
      <c r="M38" s="545">
        <f t="shared" si="9"/>
        <v>0</v>
      </c>
      <c r="N38" s="545">
        <f t="shared" si="9"/>
        <v>4.8</v>
      </c>
      <c r="O38" s="545">
        <f t="shared" si="9"/>
        <v>0</v>
      </c>
      <c r="P38" s="545">
        <f t="shared" si="9"/>
        <v>0</v>
      </c>
      <c r="Q38" s="545">
        <f t="shared" si="9"/>
        <v>0</v>
      </c>
      <c r="R38" s="545">
        <f t="shared" si="9"/>
        <v>0</v>
      </c>
      <c r="S38" s="545">
        <f t="shared" si="9"/>
        <v>0.1</v>
      </c>
      <c r="T38" s="545">
        <f t="shared" si="9"/>
        <v>4</v>
      </c>
      <c r="U38" s="545">
        <f t="shared" si="9"/>
        <v>0</v>
      </c>
      <c r="V38" s="545">
        <f t="shared" si="9"/>
        <v>20.399999999999999</v>
      </c>
      <c r="W38" s="545">
        <f t="shared" si="9"/>
        <v>0</v>
      </c>
      <c r="X38" s="545">
        <f t="shared" si="9"/>
        <v>0</v>
      </c>
      <c r="Y38" s="545">
        <f t="shared" si="9"/>
        <v>198687.6</v>
      </c>
      <c r="Z38" s="546">
        <f t="shared" si="9"/>
        <v>34.4</v>
      </c>
      <c r="AA38" s="547">
        <f t="shared" si="4"/>
        <v>229162.8</v>
      </c>
    </row>
    <row r="39" spans="2:27" ht="24" customHeight="1" x14ac:dyDescent="0.15">
      <c r="B39" s="186"/>
      <c r="C39" s="972"/>
      <c r="D39" s="248"/>
      <c r="E39" s="243"/>
      <c r="F39" s="241" t="s">
        <v>233</v>
      </c>
      <c r="G39" s="548">
        <f>+ｱ.燃え殻!$Z$28</f>
        <v>28935.5</v>
      </c>
      <c r="H39" s="548">
        <f>+ｲ.汚泥!$Z$28</f>
        <v>304.39999999999998</v>
      </c>
      <c r="I39" s="548">
        <f>+ｳ.廃油!$Z$28</f>
        <v>4.3</v>
      </c>
      <c r="J39" s="548">
        <f>+ｴ.廃酸!$Z$28</f>
        <v>0</v>
      </c>
      <c r="K39" s="548">
        <f>+ｵ.廃ｱﾙｶﾘ!$Z$28</f>
        <v>0</v>
      </c>
      <c r="L39" s="548">
        <f>+ｶ.廃ﾌﾟﾗ類!$Z$28</f>
        <v>10.4</v>
      </c>
      <c r="M39" s="548">
        <f>+ｷ.紙くず!$Z$28</f>
        <v>0</v>
      </c>
      <c r="N39" s="548">
        <f>+ｸ.木くず!$Z$28</f>
        <v>4.8</v>
      </c>
      <c r="O39" s="548">
        <f>+ｹ.繊維くず!$Z$28</f>
        <v>0</v>
      </c>
      <c r="P39" s="548">
        <f>+ｺ.動植物性残さ!$Z$28</f>
        <v>0</v>
      </c>
      <c r="Q39" s="548">
        <f>+ｻ.動物系固形不要物!$Z$28</f>
        <v>0</v>
      </c>
      <c r="R39" s="548">
        <f>+ｼ.ｺﾞﾑくず!$Z$28</f>
        <v>0</v>
      </c>
      <c r="S39" s="548">
        <f>+ｽ.金属くず!$Z$28</f>
        <v>0.1</v>
      </c>
      <c r="T39" s="548">
        <f>+ｾ.ｶﾞﾗｽ･ｺﾝｸﾘ･陶磁器くず!$Z$28</f>
        <v>0.1</v>
      </c>
      <c r="U39" s="548">
        <f>+ｿ.鉱さい!$Z$28</f>
        <v>0</v>
      </c>
      <c r="V39" s="548">
        <f>+ﾀ.がれき類!$Z$28</f>
        <v>20.399999999999999</v>
      </c>
      <c r="W39" s="548">
        <f>+ﾁ.動物のふん尿!$Z$28</f>
        <v>0</v>
      </c>
      <c r="X39" s="548">
        <f>+ﾂ.動物の死体!$Z$28</f>
        <v>0</v>
      </c>
      <c r="Y39" s="548">
        <f>+ﾃ.ばいじん!$Z$28</f>
        <v>152355.6</v>
      </c>
      <c r="Z39" s="549">
        <f>+ﾄ.混合廃棄物その他!$Z$28</f>
        <v>19</v>
      </c>
      <c r="AA39" s="550">
        <f t="shared" si="4"/>
        <v>181654.6</v>
      </c>
    </row>
    <row r="40" spans="2:27" ht="24" customHeight="1" x14ac:dyDescent="0.15">
      <c r="B40" s="186"/>
      <c r="C40" s="972"/>
      <c r="D40" s="248"/>
      <c r="E40" s="243"/>
      <c r="F40" s="241" t="s">
        <v>318</v>
      </c>
      <c r="G40" s="548">
        <f>+ｱ.燃え殻!$Z$29</f>
        <v>443.6</v>
      </c>
      <c r="H40" s="548">
        <f>+ｲ.汚泥!$Z$29</f>
        <v>712</v>
      </c>
      <c r="I40" s="548">
        <f>+ｳ.廃油!$Z$29</f>
        <v>0</v>
      </c>
      <c r="J40" s="548">
        <f>+ｴ.廃酸!$Z$29</f>
        <v>0</v>
      </c>
      <c r="K40" s="548">
        <f>+ｵ.廃ｱﾙｶﾘ!$Z$29</f>
        <v>0</v>
      </c>
      <c r="L40" s="548">
        <f>+ｶ.廃ﾌﾟﾗ類!$Z$29</f>
        <v>1.3</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3.9</v>
      </c>
      <c r="U40" s="548">
        <f>+ｿ.鉱さい!$Z$29</f>
        <v>0</v>
      </c>
      <c r="V40" s="548">
        <f>+ﾀ.がれき類!$Z$29</f>
        <v>0</v>
      </c>
      <c r="W40" s="548">
        <f>+ﾁ.動物のふん尿!$Z$29</f>
        <v>0</v>
      </c>
      <c r="X40" s="548">
        <f>+ﾂ.動物の死体!$Z$29</f>
        <v>0</v>
      </c>
      <c r="Y40" s="548">
        <f>+ﾃ.ばいじん!$Z$29</f>
        <v>46332</v>
      </c>
      <c r="Z40" s="549">
        <f>+ﾄ.混合廃棄物その他!$Z$29</f>
        <v>15.4</v>
      </c>
      <c r="AA40" s="550">
        <f t="shared" si="4"/>
        <v>47508.200000000004</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29379.1</v>
      </c>
      <c r="H43" s="557">
        <f>+ｲ.汚泥!$AK$27</f>
        <v>1016.4</v>
      </c>
      <c r="I43" s="557">
        <f>+ｳ.廃油!$AK$27</f>
        <v>4.3</v>
      </c>
      <c r="J43" s="557">
        <f>+ｴ.廃酸!$AK$27</f>
        <v>0</v>
      </c>
      <c r="K43" s="557">
        <f>+ｵ.廃ｱﾙｶﾘ!$AK$27</f>
        <v>0</v>
      </c>
      <c r="L43" s="557">
        <f>+ｶ.廃ﾌﾟﾗ類!$AK$27</f>
        <v>11.700000000000001</v>
      </c>
      <c r="M43" s="557">
        <f>+ｷ.紙くず!$AK$27</f>
        <v>0</v>
      </c>
      <c r="N43" s="557">
        <f>+ｸ.木くず!$AK$27</f>
        <v>4.8</v>
      </c>
      <c r="O43" s="557">
        <f>+ｹ.繊維くず!$AK$27</f>
        <v>0</v>
      </c>
      <c r="P43" s="557">
        <f>+ｺ.動植物性残さ!$AK$27</f>
        <v>0</v>
      </c>
      <c r="Q43" s="557">
        <f>+ｻ.動物系固形不要物!$AK$27</f>
        <v>0</v>
      </c>
      <c r="R43" s="557">
        <f>+ｼ.ｺﾞﾑくず!$AK$27</f>
        <v>0</v>
      </c>
      <c r="S43" s="557">
        <f>+ｽ.金属くず!$AK$27</f>
        <v>0.1</v>
      </c>
      <c r="T43" s="557">
        <f>+ｾ.ｶﾞﾗｽ･ｺﾝｸﾘ･陶磁器くず!$AK$27</f>
        <v>4</v>
      </c>
      <c r="U43" s="557">
        <f>+ｿ.鉱さい!$AK$27</f>
        <v>0</v>
      </c>
      <c r="V43" s="557">
        <f>+ﾀ.がれき類!$AK$27</f>
        <v>20.399999999999999</v>
      </c>
      <c r="W43" s="557">
        <f>+ﾁ.動物のふん尿!$AK$27</f>
        <v>0</v>
      </c>
      <c r="X43" s="557">
        <f>+ﾂ.動物の死体!$AK$27</f>
        <v>0</v>
      </c>
      <c r="Y43" s="557">
        <f>+ﾃ.ばいじん!$AK$27</f>
        <v>198687.6</v>
      </c>
      <c r="Z43" s="558">
        <f>+ﾄ.混合廃棄物その他!$AK$27</f>
        <v>34.4</v>
      </c>
      <c r="AA43" s="559">
        <f t="shared" si="4"/>
        <v>229162.8</v>
      </c>
    </row>
    <row r="44" spans="2:27" ht="24" customHeight="1" x14ac:dyDescent="0.15">
      <c r="B44" s="186"/>
      <c r="C44" s="193"/>
      <c r="D44" s="191" t="s">
        <v>188</v>
      </c>
      <c r="E44" s="969" t="s">
        <v>236</v>
      </c>
      <c r="F44" s="970"/>
      <c r="G44" s="560">
        <f>+ｱ.燃え殻!$AK$30</f>
        <v>0</v>
      </c>
      <c r="H44" s="560">
        <f>+ｲ.汚泥!$AK$30</f>
        <v>576.6</v>
      </c>
      <c r="I44" s="560">
        <f>+ｳ.廃油!$AK$30</f>
        <v>4.3</v>
      </c>
      <c r="J44" s="560">
        <f>+ｴ.廃酸!$AK$30</f>
        <v>0</v>
      </c>
      <c r="K44" s="560">
        <f>+ｵ.廃ｱﾙｶﾘ!$AK$30</f>
        <v>0</v>
      </c>
      <c r="L44" s="560">
        <f>+ｶ.廃ﾌﾟﾗ類!$AK$30</f>
        <v>9.1</v>
      </c>
      <c r="M44" s="560">
        <f>+ｷ.紙くず!$AK$30</f>
        <v>0</v>
      </c>
      <c r="N44" s="560">
        <f>+ｸ.木くず!$AK$30</f>
        <v>4.8</v>
      </c>
      <c r="O44" s="560">
        <f>+ｹ.繊維くず!$AK$30</f>
        <v>0</v>
      </c>
      <c r="P44" s="560">
        <f>+ｺ.動植物性残さ!$AK$30</f>
        <v>0</v>
      </c>
      <c r="Q44" s="560">
        <f>+ｻ.動物系固形不要物!$AK$30</f>
        <v>0</v>
      </c>
      <c r="R44" s="560">
        <f>+ｼ.ｺﾞﾑくず!$AK$30</f>
        <v>0</v>
      </c>
      <c r="S44" s="560">
        <f>+ｽ.金属くず!$AK$30</f>
        <v>0.1</v>
      </c>
      <c r="T44" s="560">
        <f>+ｾ.ｶﾞﾗｽ･ｺﾝｸﾘ･陶磁器くず!$AK$30</f>
        <v>3.8</v>
      </c>
      <c r="U44" s="560">
        <f>+ｿ.鉱さい!$AK$30</f>
        <v>0</v>
      </c>
      <c r="V44" s="560">
        <f>+ﾀ.がれき類!$AK$30</f>
        <v>0</v>
      </c>
      <c r="W44" s="560">
        <f>+ﾁ.動物のふん尿!$AK$30</f>
        <v>0</v>
      </c>
      <c r="X44" s="560">
        <f>+ﾂ.動物の死体!$AK$30</f>
        <v>0</v>
      </c>
      <c r="Y44" s="560">
        <f>+ﾃ.ばいじん!$AK$30</f>
        <v>11.2</v>
      </c>
      <c r="Z44" s="561">
        <f>+ﾄ.混合廃棄物その他!$AK$30</f>
        <v>31.1</v>
      </c>
      <c r="AA44" s="562">
        <f t="shared" si="4"/>
        <v>641</v>
      </c>
    </row>
    <row r="45" spans="2:27" ht="24" customHeight="1" x14ac:dyDescent="0.15">
      <c r="B45" s="186"/>
      <c r="C45" s="193"/>
      <c r="D45" s="584" t="s">
        <v>190</v>
      </c>
      <c r="E45" s="962" t="s">
        <v>237</v>
      </c>
      <c r="F45" s="963"/>
      <c r="G45" s="563">
        <f>+ｱ.燃え殻!$AR$24</f>
        <v>28935.5</v>
      </c>
      <c r="H45" s="563">
        <f>+ｲ.汚泥!$AR$24</f>
        <v>304.39999999999998</v>
      </c>
      <c r="I45" s="563">
        <f>+ｳ.廃油!$AR$24</f>
        <v>4.3</v>
      </c>
      <c r="J45" s="563">
        <f>+ｴ.廃酸!$AR$24</f>
        <v>0</v>
      </c>
      <c r="K45" s="563">
        <f>+ｵ.廃ｱﾙｶﾘ!$AR$24</f>
        <v>0</v>
      </c>
      <c r="L45" s="563">
        <f>+ｶ.廃ﾌﾟﾗ類!$AR$24</f>
        <v>10.4</v>
      </c>
      <c r="M45" s="563">
        <f>+ｷ.紙くず!$AR$24</f>
        <v>0</v>
      </c>
      <c r="N45" s="563">
        <f>+ｸ.木くず!$AR$24</f>
        <v>4.8</v>
      </c>
      <c r="O45" s="563">
        <f>+ｹ.繊維くず!$AR$24</f>
        <v>0</v>
      </c>
      <c r="P45" s="563">
        <f>+ｺ.動植物性残さ!$AR$24</f>
        <v>0</v>
      </c>
      <c r="Q45" s="563">
        <f>+ｻ.動物系固形不要物!$AR$24</f>
        <v>0</v>
      </c>
      <c r="R45" s="563">
        <f>+ｼ.ｺﾞﾑくず!$AR$24</f>
        <v>0</v>
      </c>
      <c r="S45" s="563">
        <f>+ｽ.金属くず!$AR$24</f>
        <v>0.1</v>
      </c>
      <c r="T45" s="563">
        <f>+ｾ.ｶﾞﾗｽ･ｺﾝｸﾘ･陶磁器くず!$AR$24</f>
        <v>0.1</v>
      </c>
      <c r="U45" s="563">
        <f>+ｿ.鉱さい!$AR$24</f>
        <v>0</v>
      </c>
      <c r="V45" s="563">
        <f>+ﾀ.がれき類!$AR$24</f>
        <v>20.399999999999999</v>
      </c>
      <c r="W45" s="563">
        <f>+ﾁ.動物のふん尿!$AR$24</f>
        <v>0</v>
      </c>
      <c r="X45" s="563">
        <f>+ﾂ.動物の死体!$AR$24</f>
        <v>0</v>
      </c>
      <c r="Y45" s="563">
        <f>+ﾃ.ばいじん!$AR$24</f>
        <v>152355.6</v>
      </c>
      <c r="Z45" s="564">
        <f>+ﾄ.混合廃棄物その他!$AR$24</f>
        <v>19</v>
      </c>
      <c r="AA45" s="565">
        <f t="shared" si="4"/>
        <v>181654.6</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58758.2</v>
      </c>
      <c r="H55" s="634">
        <f t="shared" ref="H55:Z55" si="10">IF(H9="0",+H19+H20,+H9+H19+H20)</f>
        <v>2032.8</v>
      </c>
      <c r="I55" s="634">
        <f t="shared" si="10"/>
        <v>8.6</v>
      </c>
      <c r="J55" s="634">
        <f t="shared" si="10"/>
        <v>0</v>
      </c>
      <c r="K55" s="634">
        <f t="shared" si="10"/>
        <v>0</v>
      </c>
      <c r="L55" s="634">
        <f t="shared" si="10"/>
        <v>23.400000000000002</v>
      </c>
      <c r="M55" s="634">
        <f t="shared" si="10"/>
        <v>0</v>
      </c>
      <c r="N55" s="634">
        <f t="shared" si="10"/>
        <v>9.6</v>
      </c>
      <c r="O55" s="634">
        <f t="shared" si="10"/>
        <v>0</v>
      </c>
      <c r="P55" s="634">
        <f t="shared" si="10"/>
        <v>0</v>
      </c>
      <c r="Q55" s="634">
        <f t="shared" si="10"/>
        <v>0</v>
      </c>
      <c r="R55" s="634">
        <f t="shared" si="10"/>
        <v>0</v>
      </c>
      <c r="S55" s="634">
        <f t="shared" si="10"/>
        <v>0.2</v>
      </c>
      <c r="T55" s="634">
        <f t="shared" si="10"/>
        <v>8</v>
      </c>
      <c r="U55" s="634">
        <f t="shared" si="10"/>
        <v>0</v>
      </c>
      <c r="V55" s="634">
        <f t="shared" si="10"/>
        <v>40.799999999999997</v>
      </c>
      <c r="W55" s="634">
        <f t="shared" si="10"/>
        <v>0</v>
      </c>
      <c r="X55" s="634">
        <f t="shared" si="10"/>
        <v>0</v>
      </c>
      <c r="Y55" s="634">
        <f t="shared" si="10"/>
        <v>397375.2</v>
      </c>
      <c r="Z55" s="634">
        <f t="shared" si="10"/>
        <v>68.8</v>
      </c>
      <c r="AA55" s="633">
        <f>+AA9+AA19+AA20</f>
        <v>458325.6</v>
      </c>
    </row>
    <row r="56" spans="6:27" ht="13.5" x14ac:dyDescent="0.15">
      <c r="F56" s="86"/>
    </row>
    <row r="57" spans="6:27" ht="13.5" x14ac:dyDescent="0.15">
      <c r="F57" s="86"/>
    </row>
    <row r="58" spans="6:27" ht="13.5" x14ac:dyDescent="0.15">
      <c r="F58" s="86"/>
    </row>
    <row r="59" spans="6:27" ht="13.5" x14ac:dyDescent="0.15">
      <c r="F59" s="86"/>
    </row>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12"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1" zoomScale="115" zoomScaleNormal="100" zoomScaleSheetLayoutView="115" workbookViewId="0">
      <selection activeCell="F36" sqref="F36:U3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７年6月25日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神奈川県横浜市磯子区新磯子町37-2</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J-POWERジェネレーションサービス（株）　
磯子火力運営事業所　所長　作野　慎一</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045-761-0281</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J-POWERジェネレーションサービス株式会社　磯子火力運営事業所</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2787</v>
      </c>
      <c r="Q25" s="1086"/>
      <c r="R25" s="1086"/>
      <c r="S25" s="1086"/>
      <c r="T25" s="1086"/>
      <c r="U25" s="1087"/>
    </row>
    <row r="26" spans="1:22" ht="26.25" customHeight="1" x14ac:dyDescent="0.15">
      <c r="C26" s="1099" t="s">
        <v>11</v>
      </c>
      <c r="D26" s="1100"/>
      <c r="E26" s="1101"/>
      <c r="F26" s="1118" t="str">
        <f>+表紙!F50</f>
        <v>神奈川県横浜市磯子区新磯子町37-2</v>
      </c>
      <c r="G26" s="1119"/>
      <c r="H26" s="1119"/>
      <c r="I26" s="1119"/>
      <c r="J26" s="1119"/>
      <c r="K26" s="1119"/>
      <c r="L26" s="1119"/>
      <c r="M26" s="1119"/>
      <c r="N26" s="454" t="s">
        <v>172</v>
      </c>
      <c r="O26" s="383"/>
      <c r="P26" s="383"/>
      <c r="Q26" s="1113" t="str">
        <f>IF(+表紙!Q50="","",+表紙!Q50)</f>
        <v>045-761-0281</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Ｆ－電気・ガス・熱供給・水道業</v>
      </c>
      <c r="G30" s="1089"/>
      <c r="H30" s="1089"/>
      <c r="I30" s="1089"/>
      <c r="J30" s="1089"/>
      <c r="K30" s="1089"/>
      <c r="L30" s="282" t="s">
        <v>48</v>
      </c>
      <c r="M30" s="282"/>
      <c r="N30" s="1090" t="str">
        <f>IF(COUNTA(表紙!N54)=1,+表紙!N54,"")</f>
        <v>電気業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t="str">
        <f>IF(+表紙!N56="","",+表紙!N56)</f>
        <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150</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10</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229162.8</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金属くずを中心に有価で売却できるものは、売却を検討する。</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10</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229162.8</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現状の取組を継続する。</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 xml:space="preserve"> 廃棄物の各種類ごとにコンテナ等を設置し、分別している。</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現状の取組を継続する。</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229162.8</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f>+表紙!K209</f>
        <v>641</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181654.6</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処理業者への現地調査もしくはアンケート調査等による処理状況の確認を実施している。</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229162.8</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641</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181654.6</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現状の取組を継続する。</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4" zoomScaleNormal="100" workbookViewId="0">
      <selection activeCell="AK30" sqref="AK30:AN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1016.4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1016.4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304.39999999999998</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1016.4</v>
      </c>
      <c r="P27" s="881"/>
      <c r="Q27" s="881"/>
      <c r="R27" s="881"/>
      <c r="S27" s="59" t="s">
        <v>38</v>
      </c>
      <c r="T27" s="80"/>
      <c r="U27" s="80"/>
      <c r="X27" s="78" t="s">
        <v>39</v>
      </c>
      <c r="Y27" s="81"/>
      <c r="AG27" s="68"/>
      <c r="AH27" s="68"/>
      <c r="AI27" s="68"/>
      <c r="AJ27" s="68"/>
      <c r="AK27" s="831">
        <f>+AG18+O27</f>
        <v>1016.4</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304.39999999999998</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1016.4</v>
      </c>
      <c r="G29" s="837"/>
      <c r="H29" s="234" t="s">
        <v>198</v>
      </c>
      <c r="L29" s="845"/>
      <c r="O29" s="71"/>
      <c r="P29" s="163"/>
      <c r="Q29" s="66" t="s">
        <v>183</v>
      </c>
      <c r="R29" s="842" t="s">
        <v>33</v>
      </c>
      <c r="S29" s="884"/>
      <c r="T29" s="884"/>
      <c r="U29" s="885"/>
      <c r="V29" s="63"/>
      <c r="W29" s="82"/>
      <c r="X29" s="889" t="s">
        <v>315</v>
      </c>
      <c r="Y29" s="890"/>
      <c r="Z29" s="833">
        <v>712</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576.6</v>
      </c>
      <c r="G30" s="837"/>
      <c r="H30" s="234" t="s">
        <v>198</v>
      </c>
      <c r="L30" s="845"/>
      <c r="O30" s="71"/>
      <c r="Q30" s="847">
        <f>+ROUND(Z28,1)+ROUND(Z29,1)+ROUND(Z30,1)</f>
        <v>1016.4</v>
      </c>
      <c r="R30" s="881"/>
      <c r="S30" s="881"/>
      <c r="T30" s="881"/>
      <c r="U30" s="59" t="s">
        <v>16</v>
      </c>
      <c r="X30" s="889" t="s">
        <v>186</v>
      </c>
      <c r="Y30" s="890"/>
      <c r="Z30" s="833"/>
      <c r="AA30" s="834"/>
      <c r="AB30" s="834"/>
      <c r="AC30" s="834"/>
      <c r="AD30" s="834"/>
      <c r="AE30" s="59" t="s">
        <v>13</v>
      </c>
      <c r="AK30" s="818">
        <v>576.6</v>
      </c>
      <c r="AL30" s="819"/>
      <c r="AM30" s="819"/>
      <c r="AN30" s="819"/>
      <c r="AO30" s="67" t="s">
        <v>13</v>
      </c>
      <c r="AR30" s="830"/>
      <c r="AS30" s="827"/>
      <c r="AT30" s="827"/>
      <c r="AU30" s="828"/>
    </row>
    <row r="31" spans="2:48" ht="27" customHeight="1" thickTop="1" thickBot="1" x14ac:dyDescent="0.2">
      <c r="B31" s="853" t="s">
        <v>375</v>
      </c>
      <c r="C31" s="842"/>
      <c r="D31" s="842"/>
      <c r="E31" s="843"/>
      <c r="F31" s="836">
        <v>304.39999999999998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4" workbookViewId="0">
      <selection activeCell="AK30" sqref="AK30:AN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4.3</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4.3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4.3</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4.3</v>
      </c>
      <c r="P27" s="881"/>
      <c r="Q27" s="881"/>
      <c r="R27" s="881"/>
      <c r="S27" s="59" t="s">
        <v>38</v>
      </c>
      <c r="T27" s="80"/>
      <c r="U27" s="80"/>
      <c r="X27" s="78" t="s">
        <v>39</v>
      </c>
      <c r="Y27" s="81"/>
      <c r="AG27" s="68"/>
      <c r="AH27" s="68"/>
      <c r="AI27" s="68"/>
      <c r="AJ27" s="68"/>
      <c r="AK27" s="831">
        <f>+AG18+O27</f>
        <v>4.3</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4.3</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4.3</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4.3</v>
      </c>
      <c r="G30" s="837"/>
      <c r="H30" s="234" t="s">
        <v>198</v>
      </c>
      <c r="L30" s="845"/>
      <c r="O30" s="71"/>
      <c r="Q30" s="847">
        <f>+ROUND(Z28,1)+ROUND(Z29,1)+ROUND(Z30,1)</f>
        <v>4.3</v>
      </c>
      <c r="R30" s="881"/>
      <c r="S30" s="881"/>
      <c r="T30" s="881"/>
      <c r="U30" s="59" t="s">
        <v>16</v>
      </c>
      <c r="X30" s="889" t="s">
        <v>186</v>
      </c>
      <c r="Y30" s="890"/>
      <c r="Z30" s="833"/>
      <c r="AA30" s="834"/>
      <c r="AB30" s="834"/>
      <c r="AC30" s="834"/>
      <c r="AD30" s="834"/>
      <c r="AE30" s="59" t="s">
        <v>13</v>
      </c>
      <c r="AK30" s="818">
        <v>4.3</v>
      </c>
      <c r="AL30" s="819"/>
      <c r="AM30" s="819"/>
      <c r="AN30" s="819"/>
      <c r="AO30" s="67" t="s">
        <v>13</v>
      </c>
      <c r="AR30" s="830"/>
      <c r="AS30" s="827"/>
      <c r="AT30" s="827"/>
      <c r="AU30" s="828"/>
    </row>
    <row r="31" spans="2:48" ht="27" customHeight="1" thickTop="1" thickBot="1" x14ac:dyDescent="0.2">
      <c r="B31" s="853" t="s">
        <v>375</v>
      </c>
      <c r="C31" s="842"/>
      <c r="D31" s="842"/>
      <c r="E31" s="843"/>
      <c r="F31" s="836">
        <v>4.3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6"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1" workbookViewId="0">
      <selection activeCell="Z28" sqref="Z28: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abSelected="1" topLeftCell="A15" workbookViewId="0">
      <selection activeCell="Z28" sqref="Z28: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11.700000000000001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11.700000000000001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10.4</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11.700000000000001</v>
      </c>
      <c r="P27" s="881"/>
      <c r="Q27" s="881"/>
      <c r="R27" s="881"/>
      <c r="S27" s="59" t="s">
        <v>38</v>
      </c>
      <c r="T27" s="80"/>
      <c r="U27" s="80"/>
      <c r="X27" s="78" t="s">
        <v>39</v>
      </c>
      <c r="Y27" s="81"/>
      <c r="AG27" s="68"/>
      <c r="AH27" s="68"/>
      <c r="AI27" s="68"/>
      <c r="AJ27" s="68"/>
      <c r="AK27" s="831">
        <f>+AG18+O27</f>
        <v>11.700000000000001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10.4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11.700000000000001</v>
      </c>
      <c r="G29" s="837"/>
      <c r="H29" s="234" t="s">
        <v>198</v>
      </c>
      <c r="L29" s="845"/>
      <c r="O29" s="71"/>
      <c r="P29" s="163"/>
      <c r="Q29" s="66" t="s">
        <v>183</v>
      </c>
      <c r="R29" s="842" t="s">
        <v>33</v>
      </c>
      <c r="S29" s="884"/>
      <c r="T29" s="884"/>
      <c r="U29" s="885"/>
      <c r="V29" s="63"/>
      <c r="W29" s="82"/>
      <c r="X29" s="889" t="s">
        <v>315</v>
      </c>
      <c r="Y29" s="890"/>
      <c r="Z29" s="833">
        <v>1.3</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9.1</v>
      </c>
      <c r="G30" s="837"/>
      <c r="H30" s="234" t="s">
        <v>198</v>
      </c>
      <c r="L30" s="845"/>
      <c r="O30" s="71"/>
      <c r="Q30" s="847">
        <f>+ROUND(Z28,1)+ROUND(Z29,1)+ROUND(Z30,1)</f>
        <v>11.700000000000001</v>
      </c>
      <c r="R30" s="881"/>
      <c r="S30" s="881"/>
      <c r="T30" s="881"/>
      <c r="U30" s="59" t="s">
        <v>16</v>
      </c>
      <c r="X30" s="889" t="s">
        <v>186</v>
      </c>
      <c r="Y30" s="890"/>
      <c r="Z30" s="833"/>
      <c r="AA30" s="834"/>
      <c r="AB30" s="834"/>
      <c r="AC30" s="834"/>
      <c r="AD30" s="834"/>
      <c r="AE30" s="59" t="s">
        <v>13</v>
      </c>
      <c r="AK30" s="818">
        <v>9.1</v>
      </c>
      <c r="AL30" s="819"/>
      <c r="AM30" s="819"/>
      <c r="AN30" s="819"/>
      <c r="AO30" s="67" t="s">
        <v>13</v>
      </c>
      <c r="AR30" s="830"/>
      <c r="AS30" s="827"/>
      <c r="AT30" s="827"/>
      <c r="AU30" s="828"/>
    </row>
    <row r="31" spans="2:48" ht="27" customHeight="1" thickTop="1" thickBot="1" x14ac:dyDescent="0.2">
      <c r="B31" s="853" t="s">
        <v>375</v>
      </c>
      <c r="C31" s="842"/>
      <c r="D31" s="842"/>
      <c r="E31" s="843"/>
      <c r="F31" s="836">
        <v>10.4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6" workbookViewId="0">
      <selection activeCell="AK30" sqref="AK30:AN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J-POWERジェネレーションサービス株式会社　磯子火力運営事業所</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4.8</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4.8</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4.8</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4.8</v>
      </c>
      <c r="P27" s="881"/>
      <c r="Q27" s="881"/>
      <c r="R27" s="881"/>
      <c r="S27" s="59" t="s">
        <v>38</v>
      </c>
      <c r="T27" s="80"/>
      <c r="U27" s="80"/>
      <c r="X27" s="78" t="s">
        <v>39</v>
      </c>
      <c r="Y27" s="81"/>
      <c r="AG27" s="68"/>
      <c r="AH27" s="68"/>
      <c r="AI27" s="68"/>
      <c r="AJ27" s="68"/>
      <c r="AK27" s="831">
        <f>+AG18+O27</f>
        <v>4.8</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4.8</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4.8</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4.8</v>
      </c>
      <c r="G30" s="837"/>
      <c r="H30" s="234" t="s">
        <v>198</v>
      </c>
      <c r="L30" s="845"/>
      <c r="O30" s="71"/>
      <c r="Q30" s="847">
        <f>+ROUND(Z28,1)+ROUND(Z29,1)+ROUND(Z30,1)</f>
        <v>4.8</v>
      </c>
      <c r="R30" s="881"/>
      <c r="S30" s="881"/>
      <c r="T30" s="881"/>
      <c r="U30" s="59" t="s">
        <v>16</v>
      </c>
      <c r="X30" s="889" t="s">
        <v>186</v>
      </c>
      <c r="Y30" s="890"/>
      <c r="Z30" s="833"/>
      <c r="AA30" s="834"/>
      <c r="AB30" s="834"/>
      <c r="AC30" s="834"/>
      <c r="AD30" s="834"/>
      <c r="AE30" s="59" t="s">
        <v>13</v>
      </c>
      <c r="AK30" s="818">
        <v>4.8</v>
      </c>
      <c r="AL30" s="819"/>
      <c r="AM30" s="819"/>
      <c r="AN30" s="819"/>
      <c r="AO30" s="67" t="s">
        <v>13</v>
      </c>
      <c r="AR30" s="830"/>
      <c r="AS30" s="827"/>
      <c r="AT30" s="827"/>
      <c r="AU30" s="828"/>
    </row>
    <row r="31" spans="2:48" ht="27" customHeight="1" thickTop="1" thickBot="1" x14ac:dyDescent="0.2">
      <c r="B31" s="853" t="s">
        <v>375</v>
      </c>
      <c r="C31" s="842"/>
      <c r="D31" s="842"/>
      <c r="E31" s="843"/>
      <c r="F31" s="836">
        <v>4.8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2025-06-25T08:26:50Z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