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8680" yWindow="-120" windowWidth="29040" windowHeight="15720" tabRatio="974"/>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c r="J14" i="94" s="1"/>
  <c r="P16" i="82"/>
  <c r="U50" i="94" s="1"/>
  <c r="R45" i="94"/>
  <c r="Q18" i="94"/>
  <c r="Q17" i="94"/>
  <c r="Q16" i="94"/>
  <c r="Q15" i="94"/>
  <c r="Q14" i="94"/>
  <c r="Q13" i="94"/>
  <c r="Q12" i="94"/>
  <c r="Q11" i="94"/>
  <c r="Q10" i="94"/>
  <c r="Q9" i="94"/>
  <c r="Q55" i="94" s="1"/>
  <c r="J15"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AL31" i="76" s="1"/>
  <c r="J52" i="94" s="1"/>
  <c r="O45" i="94"/>
  <c r="H31" i="87"/>
  <c r="V19" i="94"/>
  <c r="Y21" i="76"/>
  <c r="H27" i="76" s="1"/>
  <c r="P16" i="76"/>
  <c r="J50" i="94" s="1"/>
  <c r="F12" i="84"/>
  <c r="H24" i="84" s="1"/>
  <c r="AL27" i="84"/>
  <c r="J12" i="94" l="1"/>
  <c r="J17" i="94"/>
  <c r="J10" i="94"/>
  <c r="J18"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<sst xmlns="http://schemas.openxmlformats.org/spreadsheetml/2006/main" count="2831" uniqueCount="436">
  <si>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</si>
  <si>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</si>
  <si>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</si>
  <si>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</si>
  <si>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</si>
  <si>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</si>
  <si>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</si>
  <si>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</si>
  <si>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</si>
  <si>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</si>
  <si>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</si>
  <si>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</si>
  <si>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</si>
  <si>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</si>
  <si>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</si>
  <si>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</si>
  <si>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</si>
  <si>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</si>
  <si>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</si>
  <si>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</si>
  <si>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</si>
  <si>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</si>
  <si>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</si>
  <si>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</si>
  <si>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</si>
  <si>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</si>
  <si>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</si>
  <si>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</si>
  <si>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</si>
  <si>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</si>
  <si>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</si>
  <si>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</si>
  <si>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</si>
  <si>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</si>
  <si>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</si>
  <si>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</si>
  <si>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</si>
  <si>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</si>
  <si>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</si>
  <si>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</si>
  <si>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</si>
  <si>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</si>
  <si>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</si>
  <si>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</si>
  <si>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</si>
  <si>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</si>
  <si>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</si>
  <si>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</si>
  <si>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</si>
  <si>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</si>
  <si>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</si>
  <si>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</si>
  <si>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</si>
  <si>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</si>
  <si>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</si>
  <si>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</si>
  <si>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</si>
  <si>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</si>
  <si>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</si>
  <si>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</si>
  <si>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</si>
  <si>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</si>
  <si>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</si>
  <si>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</si>
  <si>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</si>
  <si>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</si>
  <si>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</si>
  <si>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</si>
  <si>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</si>
  <si>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</si>
  <si>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</si>
  <si>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</si>
  <si>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</si>
  <si>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</si>
  <si>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</si>
  <si>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</si>
  <si>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</si>
  <si>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</si>
  <si>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</si>
  <si>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</si>
  <si>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</si>
  <si>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</si>
  <si>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</si>
  <si>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</si>
  <si>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</si>
  <si>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</si>
  <si>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</si>
  <si>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</si>
  <si>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</si>
  <si>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</si>
  <si>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</si>
  <si>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</si>
  <si>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</si>
  <si>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</si>
  <si>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</si>
  <si>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</si>
  <si>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</si>
  <si>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</si>
  <si>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</si>
  <si>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</si>
  <si>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</si>
  <si>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</si>
  <si>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</si>
  <si>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</si>
  <si>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</si>
  <si>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</si>
  <si>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</si>
  <si>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</si>
  <si>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</si>
  <si>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</si>
  <si>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</si>
  <si>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</si>
  <si>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</si>
  <si>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</si>
  <si>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</si>
  <si>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</si>
  <si>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</si>
  <si>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</si>
  <si>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</si>
  <si>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</si>
  <si>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</si>
  <si>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</si>
  <si>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</si>
  <si>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</si>
  <si>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</si>
  <si>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</si>
  <si>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</si>
  <si>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</si>
  <si>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</si>
  <si>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</si>
  <si>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</si>
  <si>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</si>
  <si>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</si>
  <si>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</si>
  <si>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</si>
  <si>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</si>
  <si>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</si>
  <si>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</si>
  <si>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</si>
  <si>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</si>
  <si>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</si>
  <si>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</si>
  <si>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</si>
  <si>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</si>
  <si>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</si>
  <si>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</si>
  <si>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</si>
  <si>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</si>
  <si>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</si>
  <si>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</si>
  <si>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</si>
  <si>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</si>
  <si>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</si>
  <si>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</si>
  <si>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</si>
  <si>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</si>
  <si>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</si>
  <si>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</si>
  <si>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</si>
  <si>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</si>
  <si>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</si>
  <si>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</si>
  <si>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</si>
  <si>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</si>
  <si>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</si>
  <si>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</si>
  <si>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</si>
  <si>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</si>
  <si>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</si>
  <si>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</si>
  <si>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</si>
  <si>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</si>
  <si>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</si>
  <si>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</si>
  <si>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</si>
  <si>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</si>
  <si>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</si>
  <si>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</si>
  <si>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</si>
  <si>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</si>
  <si>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</si>
  <si>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</si>
  <si>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</si>
  <si>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</si>
  <si>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</si>
  <si>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</si>
  <si>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</si>
  <si>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</si>
  <si>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</si>
  <si>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</si>
  <si>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</si>
  <si>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</si>
  <si>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</si>
  <si>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</si>
  <si>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</si>
  <si>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</si>
  <si>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</si>
  <si>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</si>
  <si>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</si>
  <si>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</si>
  <si>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</si>
  <si>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</si>
  <si>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</si>
  <si>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</si>
  <si>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</si>
  <si>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</si>
  <si>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</si>
  <si>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</si>
  <si>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</si>
  <si>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</si>
  <si>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</si>
  <si>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</si>
  <si>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</si>
  <si>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</si>
  <si>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</si>
  <si>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</si>
  <si>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</si>
  <si>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</si>
  <si>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</si>
  <si>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</si>
  <si>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</si>
  <si>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</si>
  <si>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</si>
  <si>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</si>
  <si>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</si>
  <si>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</si>
  <si>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</si>
  <si>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</si>
  <si>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</si>
  <si>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</si>
  <si>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</si>
  <si>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</si>
  <si>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</si>
  <si>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</si>
  <si>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</si>
  <si>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</si>
  <si>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</si>
  <si>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</si>
  <si>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</si>
  <si>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</si>
  <si>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</si>
  <si>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</si>
  <si>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</si>
  <si>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</si>
  <si>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</si>
  <si>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</si>
  <si>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</si>
  <si>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</si>
  <si>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</si>
  <si>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</si>
  <si>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</si>
  <si>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</si>
  <si>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</si>
  <si>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</si>
  <si>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</si>
  <si>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</si>
  <si>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</si>
  <si>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</si>
  <si>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</si>
  <si>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</si>
  <si>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</si>
  <si>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</si>
  <si>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</si>
  <si>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</si>
  <si>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</si>
  <si>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</si>
  <si>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</si>
  <si>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</si>
  <si>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</si>
  <si>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</si>
  <si>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</si>
  <si>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</si>
  <si>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</si>
  <si>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</si>
  <si>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</si>
  <si>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</si>
  <si>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</si>
  <si>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</si>
  <si>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</si>
  <si>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</si>
  <si>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</si>
  <si>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</si>
  <si>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</si>
  <si>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</si>
  <si>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</si>
  <si>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</si>
  <si>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</si>
  <si>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</si>
  <si>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</si>
  <si>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</si>
  <si>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</si>
  <si>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</si>
  <si>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</si>
  <si>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</si>
  <si>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</si>
  <si>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</si>
  <si>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</si>
  <si>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</si>
  <si>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</si>
  <si>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</si>
  <si>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</si>
  <si>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</si>
  <si>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</si>
  <si>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</si>
  <si>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</si>
  <si>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</si>
  <si>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</si>
  <si>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</si>
  <si>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</si>
  <si>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</si>
  <si>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</si>
  <si>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</si>
  <si>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</si>
  <si>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</si>
  <si>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</si>
  <si>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</si>
  <si>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</si>
  <si>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</si>
  <si>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</si>
  <si>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</si>
  <si>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</si>
  <si>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</si>
  <si>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</si>
  <si>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</si>
  <si>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</si>
  <si>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</si>
  <si>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</si>
  <si>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</si>
  <si>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</si>
  <si>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</si>
  <si>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</si>
  <si>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</si>
  <si>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</si>
  <si>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</si>
  <si>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</si>
  <si>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</si>
  <si>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</si>
  <si>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</si>
  <si>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</si>
  <si>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</si>
  <si>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</si>
  <si>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</si>
  <si>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</si>
  <si>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</si>
  <si>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</si>
  <si>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</si>
  <si>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</si>
  <si>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</si>
  <si>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</si>
  <si>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</si>
  <si>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</si>
  <si>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</si>
  <si>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</si>
  <si>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</si>
  <si>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</si>
  <si>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</si>
  <si>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</si>
  <si>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</si>
  <si>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</si>
  <si>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</si>
  <si>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</si>
  <si>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</si>
  <si>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</si>
  <si>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</si>
  <si>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</si>
  <si>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</si>
  <si>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</si>
  <si>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</si>
  <si>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</si>
  <si>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</si>
  <si>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</si>
  <si>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</si>
  <si>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</si>
  <si>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</si>
  <si>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</si>
  <si>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</si>
  <si>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</si>
  <si>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</si>
  <si>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</si>
  <si>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</si>
  <si>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</si>
  <si>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</si>
  <si>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</si>
  <si>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</si>
  <si>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</si>
  <si>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</si>
  <si>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</si>
  <si>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</si>
  <si>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</si>
  <si>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</si>
  <si>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</si>
  <si>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</si>
  <si>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</si>
  <si>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</si>
  <si>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</si>
  <si>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</si>
  <si>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</si>
  <si>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</si>
  <si>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</si>
  <si>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</si>
  <si>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</si>
  <si>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</si>
  <si>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</si>
  <si>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</si>
  <si>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</si>
  <si>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</si>
  <si>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</si>
  <si>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</si>
  <si>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</si>
  <si>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</si>
  <si>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</si>
  <si>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</si>
  <si>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</si>
  <si>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</si>
  <si>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</si>
  <si>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</si>
  <si>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</si>
  <si>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</si>
  <si>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</si>
  <si>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</si>
  <si>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</si>
  <si>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</si>
  <si>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</si>
  <si>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</si>
  <si>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</si>
  <si>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</si>
  <si>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045-825-2111</t>
    <phoneticPr fontId="3"/>
  </si>
  <si>
    <t>神奈川県横浜市戸塚区品濃町548-7</t>
    <phoneticPr fontId="3"/>
  </si>
  <si>
    <t>医療法人財団　明理会　東戸塚記念病院
院長　山崎　謙</t>
    <phoneticPr fontId="3"/>
  </si>
  <si>
    <t>医療法人財団　明理会　東戸塚記念病院</t>
    <phoneticPr fontId="3"/>
  </si>
  <si>
    <t>045-825-2111</t>
    <phoneticPr fontId="3"/>
  </si>
  <si>
    <t>横浜市長</t>
    <phoneticPr fontId="3"/>
  </si>
  <si>
    <t>Ｐ－医療、福祉</t>
    <phoneticPr fontId="3"/>
  </si>
  <si>
    <t>医療業</t>
    <phoneticPr fontId="3"/>
  </si>
  <si>
    <t>廃棄物回収時に、委託業者から紙マニュフェストを出してもらい、保管している。実際に電子登録されている数量と一致しているか、定期的に確認も行っている。</t>
    <rPh sb="0" eb="2">
      <t>ハイキブツ</t>
    </rPh>
    <rPh sb="2" eb="4">
      <t>カイシュウ</t>
    </rPh>
    <rPh sb="3" eb="4">
      <t>ジ</t>
    </rPh>
    <rPh sb="6" eb="7">
      <t>カミ</t>
    </rPh>
    <rPh sb="7" eb="11">
      <t>イタクギョウシャ</t>
    </rPh>
    <rPh sb="22" eb="23">
      <t>ダ</t>
    </rPh>
    <rPh sb="29" eb="31">
      <t>ホカン</t>
    </rPh>
    <rPh sb="36" eb="38">
      <t>ジッサイ</t>
    </rPh>
    <rPh sb="39" eb="43">
      <t>デンシトウロク</t>
    </rPh>
    <rPh sb="48" eb="50">
      <t>スウリョウ</t>
    </rPh>
    <rPh sb="51" eb="53">
      <t>イッチ</t>
    </rPh>
    <rPh sb="59" eb="62">
      <t>テイキテキ</t>
    </rPh>
    <rPh sb="63" eb="65">
      <t>カクニン</t>
    </rPh>
    <rPh sb="66" eb="67">
      <t>オコナ</t>
    </rPh>
    <phoneticPr fontId="3"/>
  </si>
  <si>
    <t>令和 7 年 6 月 26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</si>
</sst>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57350" y="2207895"/>
          <a:ext cx="586740" cy="640080"/>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tabSelected="1" view="pageBreakPreview" zoomScaleNormal="100" zoomScaleSheetLayoutView="100" workbookViewId="0">
      <selection activeCell="H63" sqref="H63"/>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425</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435</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431</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427</v>
      </c>
      <c r="K39" s="520"/>
      <c r="L39" s="521"/>
      <c r="M39" s="521"/>
      <c r="N39" s="521"/>
      <c r="O39" s="522"/>
      <c r="Q39" s="19"/>
      <c r="R39" s="97"/>
    </row>
    <row r="40" spans="1:19" ht="26.25" customHeight="1">
      <c r="C40" s="86"/>
      <c r="D40" s="23"/>
      <c r="E40" s="23"/>
      <c r="F40" s="23"/>
      <c r="G40" s="23"/>
      <c r="H40" s="24" t="s">
        <v>7</v>
      </c>
      <c r="I40" s="24"/>
      <c r="J40" s="520" t="s">
        <v>428</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430</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429</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2774</v>
      </c>
      <c r="N48" s="546"/>
      <c r="O48" s="547"/>
    </row>
    <row r="49" spans="3:48" ht="18.75" customHeight="1">
      <c r="C49" s="527" t="s">
        <v>11</v>
      </c>
      <c r="D49" s="528"/>
      <c r="E49" s="529"/>
      <c r="F49" s="555" t="s">
        <v>427</v>
      </c>
      <c r="G49" s="556"/>
      <c r="H49" s="556"/>
      <c r="I49" s="556"/>
      <c r="J49" s="556"/>
      <c r="K49" s="556"/>
      <c r="L49" s="443" t="s">
        <v>134</v>
      </c>
      <c r="M49" s="446"/>
      <c r="N49" s="548" t="s">
        <v>426</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432</v>
      </c>
      <c r="G52" s="562"/>
      <c r="H52" s="562"/>
      <c r="I52" s="562"/>
      <c r="J52" s="31" t="s">
        <v>47</v>
      </c>
      <c r="K52" s="31"/>
      <c r="L52" s="563" t="s">
        <v>433</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v>304</v>
      </c>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725</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125.02</v>
      </c>
      <c r="I63" s="272" t="s">
        <v>4</v>
      </c>
      <c r="J63" s="493" t="s">
        <v>228</v>
      </c>
      <c r="K63" s="494"/>
      <c r="L63" s="495"/>
      <c r="M63" s="577">
        <f>+別紙!X14</f>
        <v>125.02</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t="str">
        <f>+別紙!X15</f>
        <v>0</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f>+別紙!X16</f>
        <v>66.12</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125.02</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75.36</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t="s">
        <v>434</v>
      </c>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1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1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1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1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医療法人財団　明理会　東戸塚記念病院</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0</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125.02</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125.02</v>
      </c>
    </row>
    <row r="10" spans="2:24" ht="24" customHeight="1">
      <c r="B10" s="173" t="s">
        <v>327</v>
      </c>
      <c r="C10" s="758" t="s">
        <v>244</v>
      </c>
      <c r="D10" s="758"/>
      <c r="E10" s="758"/>
      <c r="F10" s="759"/>
      <c r="G10" s="385">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0</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125.02</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125.02</v>
      </c>
    </row>
    <row r="15" spans="2:24" ht="24" customHeight="1">
      <c r="B15" s="173" t="s">
        <v>184</v>
      </c>
      <c r="C15" s="744" t="s">
        <v>182</v>
      </c>
      <c r="D15" s="744"/>
      <c r="E15" s="744"/>
      <c r="F15" s="745"/>
      <c r="G15" s="387">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t="str">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t="str">
        <f t="shared" si="0"/>
        <v>0</v>
      </c>
    </row>
    <row r="16" spans="2:24" ht="24" customHeight="1">
      <c r="B16" s="173" t="s">
        <v>185</v>
      </c>
      <c r="C16" s="744" t="s">
        <v>183</v>
      </c>
      <c r="D16" s="744"/>
      <c r="E16" s="744"/>
      <c r="F16" s="745"/>
      <c r="G16" s="387">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66.12</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f t="shared" si="0"/>
        <v>66.12</v>
      </c>
    </row>
    <row r="17" spans="2:24" ht="24" customHeight="1">
      <c r="B17" s="173"/>
      <c r="C17" s="744" t="s">
        <v>400</v>
      </c>
      <c r="D17" s="744"/>
      <c r="E17" s="744"/>
      <c r="F17" s="745"/>
      <c r="G17" s="387">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v>
      </c>
      <c r="H19" s="393">
        <f t="shared" si="1"/>
        <v>0</v>
      </c>
      <c r="I19" s="393">
        <f t="shared" si="1"/>
        <v>0</v>
      </c>
      <c r="J19" s="393">
        <f t="shared" si="1"/>
        <v>75.36</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75.36</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v>
      </c>
      <c r="H37" s="417">
        <f t="shared" si="7"/>
        <v>0</v>
      </c>
      <c r="I37" s="417">
        <f t="shared" si="7"/>
        <v>0</v>
      </c>
      <c r="J37" s="417">
        <f t="shared" si="7"/>
        <v>75.36</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75.36</v>
      </c>
    </row>
    <row r="38" spans="2:24" ht="24" customHeight="1">
      <c r="B38" s="171"/>
      <c r="C38" s="731"/>
      <c r="D38" s="212"/>
      <c r="E38" s="210" t="s">
        <v>195</v>
      </c>
      <c r="F38" s="437"/>
      <c r="G38" s="411">
        <f t="shared" ref="G38:V38" si="8">SUM(G39:G41)</f>
        <v>0</v>
      </c>
      <c r="H38" s="411">
        <f t="shared" si="8"/>
        <v>0</v>
      </c>
      <c r="I38" s="411">
        <f t="shared" si="8"/>
        <v>0</v>
      </c>
      <c r="J38" s="411">
        <f t="shared" si="8"/>
        <v>75.36</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75.36</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75.36</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75.36</v>
      </c>
    </row>
    <row r="40" spans="2:24" ht="24" customHeight="1">
      <c r="B40" s="171"/>
      <c r="C40" s="731"/>
      <c r="D40" s="213"/>
      <c r="E40" s="208"/>
      <c r="F40" s="206" t="s">
        <v>194</v>
      </c>
      <c r="G40" s="413">
        <f>+ｱ.特管廃油!$AA$29</f>
        <v>0</v>
      </c>
      <c r="H40" s="413">
        <f>+ｲ.特管廃酸!$AA$29</f>
        <v>0</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0</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0</v>
      </c>
      <c r="H43" s="419">
        <f>+ｲ.特管廃酸!$AL$27</f>
        <v>0</v>
      </c>
      <c r="I43" s="419">
        <f>+ｳ.特管廃ｱﾙｶﾘ!$AL$27</f>
        <v>0</v>
      </c>
      <c r="J43" s="419">
        <f>+ｴ.感染性廃棄物!$AL$27</f>
        <v>75.36</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75.36</v>
      </c>
    </row>
    <row r="44" spans="2:24" ht="24" customHeight="1">
      <c r="B44" s="171"/>
      <c r="C44" s="178"/>
      <c r="D44" s="176" t="s">
        <v>150</v>
      </c>
      <c r="E44" s="725" t="s">
        <v>178</v>
      </c>
      <c r="F44" s="726"/>
      <c r="G44" s="421">
        <f>+ｱ.特管廃油!$AL$30</f>
        <v>0</v>
      </c>
      <c r="H44" s="421">
        <f>+ｲ.特管廃酸!$AL$30</f>
        <v>0</v>
      </c>
      <c r="I44" s="421">
        <f>+ｳ.特管廃ｱﾙｶﾘ!$AL$30</f>
        <v>0</v>
      </c>
      <c r="J44" s="421">
        <f>+ｴ.感染性廃棄物!$AL$30</f>
        <v>47.43</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47.43</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75.36</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75.36</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0</v>
      </c>
      <c r="H55" s="474">
        <f t="shared" ref="H55:V55" si="9">IF(H9="0",+H19+H20,+H9+H19+H20)</f>
        <v>0</v>
      </c>
      <c r="I55" s="474">
        <f t="shared" si="9"/>
        <v>0</v>
      </c>
      <c r="J55" s="474">
        <f t="shared" si="9"/>
        <v>200.38</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200.38</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医療法人財団　明理会　東戸塚記念病院</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v>
      </c>
      <c r="G12" s="656"/>
      <c r="H12" s="656"/>
      <c r="I12" s="278" t="s">
        <v>189</v>
      </c>
      <c r="J12" s="61"/>
      <c r="K12" s="62"/>
      <c r="L12" s="61"/>
      <c r="M12" s="660"/>
      <c r="N12" s="63"/>
      <c r="P12" s="620"/>
      <c r="Q12" s="621"/>
      <c r="R12" s="621"/>
      <c r="S12" s="621"/>
      <c r="T12" s="60" t="s">
        <v>22</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c r="G15" s="699"/>
      <c r="H15" s="699"/>
      <c r="I15" s="52" t="s">
        <v>189</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8"/>
    </row>
    <row r="18" spans="2:49" ht="27" customHeight="1" thickBot="1">
      <c r="K18" s="64"/>
      <c r="L18" s="61"/>
      <c r="M18" s="660"/>
      <c r="N18" s="64"/>
      <c r="P18" s="620"/>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9"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7 年 6 月 26 日</v>
      </c>
      <c r="M11" s="795"/>
      <c r="N11" s="795"/>
      <c r="O11" s="796"/>
    </row>
    <row r="12" spans="1:16" ht="1.1499999999999999"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神奈川県横浜市戸塚区品濃町548-7</v>
      </c>
      <c r="K16" s="797"/>
      <c r="L16" s="798"/>
      <c r="M16" s="798"/>
      <c r="N16" s="798"/>
      <c r="O16" s="799"/>
    </row>
    <row r="17" spans="1:17" ht="26.25" customHeight="1">
      <c r="C17" s="233"/>
      <c r="D17" s="234"/>
      <c r="E17" s="234"/>
      <c r="F17" s="234"/>
      <c r="G17" s="234"/>
      <c r="H17" s="238" t="s">
        <v>7</v>
      </c>
      <c r="I17" s="238"/>
      <c r="J17" s="797" t="str">
        <f>+表紙!J40</f>
        <v>医療法人財団　明理会　東戸塚記念病院
院長　山崎　謙</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045-825-2111</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医療法人財団　明理会　東戸塚記念病院</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2774</v>
      </c>
      <c r="N25" s="827"/>
      <c r="O25" s="828"/>
    </row>
    <row r="26" spans="1:17" ht="18.600000000000001" customHeight="1">
      <c r="C26" s="800" t="s">
        <v>11</v>
      </c>
      <c r="D26" s="801"/>
      <c r="E26" s="802"/>
      <c r="F26" s="831" t="str">
        <f>+表紙!F49</f>
        <v>神奈川県横浜市戸塚区品濃町548-7</v>
      </c>
      <c r="G26" s="832"/>
      <c r="H26" s="832"/>
      <c r="I26" s="832"/>
      <c r="J26" s="832"/>
      <c r="K26" s="832"/>
      <c r="L26" s="128" t="s">
        <v>134</v>
      </c>
      <c r="M26" s="243"/>
      <c r="N26" s="779" t="str">
        <f>IF(+表紙!N49="","",+表紙!N49)</f>
        <v>045-825-2111</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Ｐ－医療、福祉</v>
      </c>
      <c r="G29" s="773"/>
      <c r="H29" s="773"/>
      <c r="I29" s="773"/>
      <c r="J29" s="359" t="s">
        <v>47</v>
      </c>
      <c r="K29" s="359"/>
      <c r="L29" s="781" t="str">
        <f>IF(+表紙!L52="","",+表紙!L52)</f>
        <v>医療業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t="str">
        <f>IF(+表紙!L53="","",+表紙!L53)</f>
        <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f>IF(+表紙!L55="","",+表紙!L55)</f>
        <v>304</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725</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15" customHeight="1">
      <c r="C40" s="836"/>
      <c r="D40" s="490" t="s">
        <v>227</v>
      </c>
      <c r="E40" s="491"/>
      <c r="F40" s="491"/>
      <c r="G40" s="492"/>
      <c r="H40" s="280">
        <f>+表紙!H63</f>
        <v>125.02</v>
      </c>
      <c r="I40" s="272" t="s">
        <v>4</v>
      </c>
      <c r="J40" s="493" t="s">
        <v>293</v>
      </c>
      <c r="K40" s="494"/>
      <c r="L40" s="495"/>
      <c r="M40" s="837">
        <f>+表紙!M63</f>
        <v>125.02</v>
      </c>
      <c r="N40" s="838">
        <f>+表紙!N63</f>
        <v>0</v>
      </c>
      <c r="O40" s="465" t="s">
        <v>4</v>
      </c>
    </row>
    <row r="41" spans="1:17" ht="25.15" customHeight="1">
      <c r="C41" s="836"/>
      <c r="D41" s="490" t="s">
        <v>289</v>
      </c>
      <c r="E41" s="491"/>
      <c r="F41" s="491"/>
      <c r="G41" s="492"/>
      <c r="H41" s="280" t="str">
        <f>+表紙!H64</f>
        <v>0</v>
      </c>
      <c r="I41" s="272" t="s">
        <v>4</v>
      </c>
      <c r="J41" s="493" t="s">
        <v>229</v>
      </c>
      <c r="K41" s="494"/>
      <c r="L41" s="495"/>
      <c r="M41" s="837" t="str">
        <f>+表紙!M64</f>
        <v>0</v>
      </c>
      <c r="N41" s="838">
        <f>+表紙!N64</f>
        <v>0</v>
      </c>
      <c r="O41" s="32" t="s">
        <v>4</v>
      </c>
    </row>
    <row r="42" spans="1:17" ht="25.15" customHeight="1">
      <c r="C42" s="836"/>
      <c r="D42" s="490" t="s">
        <v>290</v>
      </c>
      <c r="E42" s="491"/>
      <c r="F42" s="491"/>
      <c r="G42" s="492"/>
      <c r="H42" s="280" t="str">
        <f>+表紙!H65</f>
        <v>0</v>
      </c>
      <c r="I42" s="272" t="s">
        <v>4</v>
      </c>
      <c r="J42" s="507" t="s">
        <v>230</v>
      </c>
      <c r="K42" s="508"/>
      <c r="L42" s="509"/>
      <c r="M42" s="839">
        <f>+表紙!M65</f>
        <v>66.12</v>
      </c>
      <c r="N42" s="840">
        <f>+表紙!N65</f>
        <v>0</v>
      </c>
      <c r="O42" s="314" t="s">
        <v>4</v>
      </c>
    </row>
    <row r="43" spans="1:17" ht="25.1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1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15" customHeight="1">
      <c r="C46" s="337"/>
      <c r="D46" s="584" t="s">
        <v>326</v>
      </c>
      <c r="E46" s="585"/>
      <c r="F46" s="585"/>
      <c r="G46" s="585"/>
      <c r="H46" s="585"/>
      <c r="I46" s="586"/>
      <c r="J46" s="496" t="str">
        <f>表紙!J69</f>
        <v>前々年度（令和５年度）</v>
      </c>
      <c r="K46" s="497"/>
      <c r="L46" s="497"/>
      <c r="M46" s="335">
        <f>IF(表紙!M69="","",表紙!M69)</f>
        <v>125.02</v>
      </c>
      <c r="N46" s="335" t="s">
        <v>329</v>
      </c>
      <c r="O46" s="336"/>
    </row>
    <row r="47" spans="1:17" ht="13.15" customHeight="1">
      <c r="C47" s="337"/>
      <c r="D47" s="587"/>
      <c r="E47" s="588"/>
      <c r="F47" s="588"/>
      <c r="G47" s="588"/>
      <c r="H47" s="588"/>
      <c r="I47" s="589"/>
      <c r="J47" s="498" t="str">
        <f>表紙!J70</f>
        <v>前 年 度（令和６年度）</v>
      </c>
      <c r="K47" s="499"/>
      <c r="L47" s="499"/>
      <c r="M47" s="339">
        <f>IF(表紙!M70="","",表紙!M70)</f>
        <v>75.36</v>
      </c>
      <c r="N47" s="339" t="s">
        <v>325</v>
      </c>
      <c r="O47" s="340"/>
    </row>
    <row r="48" spans="1:17" ht="10.9" customHeight="1">
      <c r="C48" s="337"/>
      <c r="D48" s="500" t="s">
        <v>324</v>
      </c>
      <c r="E48" s="501"/>
      <c r="F48" s="501"/>
      <c r="G48" s="501"/>
      <c r="H48" s="501"/>
      <c r="I48" s="501"/>
      <c r="J48" s="334"/>
      <c r="K48" s="341"/>
      <c r="L48" s="334"/>
      <c r="M48" s="335"/>
      <c r="N48" s="335"/>
      <c r="O48" s="336"/>
    </row>
    <row r="49" spans="1:48" ht="49.5" customHeight="1">
      <c r="C49" s="338"/>
      <c r="D49" s="844" t="str">
        <f>IF(表紙!D72="","",表紙!D72)</f>
        <v>廃棄物回収時に、委託業者から紙マニュフェストを出してもらい、保管している。実際に電子登録されている数量と一致しているか、定期的に確認も行っている。</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1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1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15" customHeight="1">
      <c r="A73" s="42"/>
      <c r="B73" s="42"/>
      <c r="C73" s="185"/>
      <c r="D73" s="186" t="s">
        <v>236</v>
      </c>
      <c r="E73" s="488" t="s">
        <v>378</v>
      </c>
      <c r="F73" s="488"/>
      <c r="G73" s="488"/>
      <c r="H73" s="488"/>
      <c r="I73" s="488"/>
      <c r="J73" s="488"/>
      <c r="K73" s="488"/>
      <c r="L73" s="488"/>
      <c r="M73" s="488"/>
      <c r="N73" s="488"/>
      <c r="O73" s="489"/>
    </row>
    <row r="74" spans="1:15" ht="28.15" customHeight="1">
      <c r="A74" s="42"/>
      <c r="B74" s="42"/>
      <c r="C74" s="185"/>
      <c r="D74" s="186" t="s">
        <v>237</v>
      </c>
      <c r="E74" s="488" t="s">
        <v>241</v>
      </c>
      <c r="F74" s="488"/>
      <c r="G74" s="488"/>
      <c r="H74" s="488"/>
      <c r="I74" s="488"/>
      <c r="J74" s="488"/>
      <c r="K74" s="488"/>
      <c r="L74" s="488"/>
      <c r="M74" s="488"/>
      <c r="N74" s="488"/>
      <c r="O74" s="489"/>
    </row>
    <row r="75" spans="1:15" ht="28.1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AA12" sqref="AA1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v>0</v>
      </c>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75.36</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v>0</v>
      </c>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v>0</v>
      </c>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v>0</v>
      </c>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v>0</v>
      </c>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v>0</v>
      </c>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125.02</v>
      </c>
      <c r="E24" s="650"/>
      <c r="F24" s="650"/>
      <c r="G24" s="199" t="s">
        <v>158</v>
      </c>
      <c r="H24" s="695">
        <f>+F12</f>
        <v>75.36</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75.36</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75.36</v>
      </c>
      <c r="Q27" s="676"/>
      <c r="R27" s="676"/>
      <c r="S27" s="676"/>
      <c r="T27" s="52" t="s">
        <v>38</v>
      </c>
      <c r="U27" s="72"/>
      <c r="V27" s="72"/>
      <c r="Y27" s="70" t="s">
        <v>39</v>
      </c>
      <c r="Z27" s="73"/>
      <c r="AH27" s="61"/>
      <c r="AI27" s="61"/>
      <c r="AJ27" s="61"/>
      <c r="AK27" s="61"/>
      <c r="AL27" s="655">
        <f>+AH18+P27</f>
        <v>75.36</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75.36</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125.02</v>
      </c>
      <c r="E29" s="650"/>
      <c r="F29" s="650"/>
      <c r="G29" s="199" t="s">
        <v>158</v>
      </c>
      <c r="H29" s="695">
        <f>+AL27</f>
        <v>75.36</v>
      </c>
      <c r="I29" s="692"/>
      <c r="J29" s="199" t="s">
        <v>158</v>
      </c>
      <c r="M29" s="660"/>
      <c r="P29" s="64"/>
      <c r="Q29" s="147"/>
      <c r="R29" s="59" t="s">
        <v>145</v>
      </c>
      <c r="S29" s="662" t="s">
        <v>33</v>
      </c>
      <c r="T29" s="673"/>
      <c r="U29" s="673"/>
      <c r="V29" s="674"/>
      <c r="W29" s="56"/>
      <c r="X29" s="74"/>
      <c r="Y29" s="677" t="s">
        <v>191</v>
      </c>
      <c r="Z29" s="678"/>
      <c r="AA29" s="649">
        <v>0</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47.43</v>
      </c>
      <c r="I30" s="692"/>
      <c r="J30" s="199" t="s">
        <v>158</v>
      </c>
      <c r="M30" s="660"/>
      <c r="P30" s="64"/>
      <c r="R30" s="675">
        <f>+ROUND(AA28,2)+ROUND(AA29,2)+ROUND(AA30,2)</f>
        <v>75.36</v>
      </c>
      <c r="S30" s="676"/>
      <c r="T30" s="676"/>
      <c r="U30" s="676"/>
      <c r="V30" s="52" t="s">
        <v>16</v>
      </c>
      <c r="Y30" s="677" t="s">
        <v>148</v>
      </c>
      <c r="Z30" s="678"/>
      <c r="AA30" s="649">
        <v>0</v>
      </c>
      <c r="AB30" s="650"/>
      <c r="AC30" s="650"/>
      <c r="AD30" s="650"/>
      <c r="AE30" s="650"/>
      <c r="AF30" s="52" t="s">
        <v>13</v>
      </c>
      <c r="AL30" s="620">
        <v>47.43</v>
      </c>
      <c r="AM30" s="628"/>
      <c r="AN30" s="628"/>
      <c r="AO30" s="628"/>
      <c r="AP30" s="60" t="s">
        <v>13</v>
      </c>
      <c r="AS30" s="691"/>
      <c r="AT30" s="688"/>
      <c r="AU30" s="688"/>
      <c r="AV30" s="689"/>
      <c r="AW30" s="469"/>
    </row>
    <row r="31" spans="2:49" ht="27" customHeight="1" thickTop="1" thickBot="1">
      <c r="B31" s="681" t="s">
        <v>167</v>
      </c>
      <c r="C31" s="682"/>
      <c r="D31" s="650">
        <v>66.12</v>
      </c>
      <c r="E31" s="650"/>
      <c r="F31" s="650"/>
      <c r="G31" s="199" t="s">
        <v>158</v>
      </c>
      <c r="H31" s="695">
        <f>+AS24</f>
        <v>75.36</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v>0</v>
      </c>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医療法人財団　明理会　東戸塚記念病院</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1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2025-06-26T02:08:38Z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