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 name="Sheet1" sheetId="99" r:id="rId25"/>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Y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<sst xmlns="http://schemas.openxmlformats.org/spreadsheetml/2006/main" count="3304" uniqueCount="474">
  <si>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</si>
  <si>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</si>
  <si>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</si>
  <si>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</si>
  <si>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</si>
  <si>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</si>
  <si>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</si>
  <si>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</si>
  <si>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</si>
  <si>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</si>
  <si>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</si>
  <si>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</si>
  <si>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</si>
  <si>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</si>
  <si>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</si>
  <si>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</si>
  <si>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</si>
  <si>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</si>
  <si>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</si>
  <si>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</si>
  <si>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</si>
  <si>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</si>
  <si>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</si>
  <si>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</si>
  <si>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</si>
  <si>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</si>
  <si>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</si>
  <si>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</si>
  <si>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</si>
  <si>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</si>
  <si>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</si>
  <si>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</si>
  <si>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</si>
  <si>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</si>
  <si>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</si>
  <si>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</si>
  <si>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</si>
  <si>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</si>
  <si>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</si>
  <si>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</si>
  <si>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</si>
  <si>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</si>
  <si>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</si>
  <si>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</si>
  <si>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</si>
  <si>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</si>
  <si>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</si>
  <si>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</si>
  <si>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</si>
  <si>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</si>
  <si>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</si>
  <si>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</si>
  <si>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</si>
  <si>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</si>
  <si>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</si>
  <si>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</si>
  <si>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</si>
  <si>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</si>
  <si>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</si>
  <si>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</si>
  <si>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</si>
  <si>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</si>
  <si>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</si>
  <si>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</si>
  <si>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</si>
  <si>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</si>
  <si>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</si>
  <si>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</si>
  <si>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</si>
  <si>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</si>
  <si>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</si>
  <si>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</si>
  <si>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</si>
  <si>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</si>
  <si>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</si>
  <si>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</si>
  <si>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</si>
  <si>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</si>
  <si>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</si>
  <si>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</si>
  <si>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</si>
  <si>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</si>
  <si>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</si>
  <si>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</si>
  <si>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</si>
  <si>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</si>
  <si>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</si>
  <si>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</si>
  <si>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</si>
  <si>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</si>
  <si>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</si>
  <si>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</si>
  <si>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</si>
  <si>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</si>
  <si>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</si>
  <si>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</si>
  <si>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</si>
  <si>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</si>
  <si>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</si>
  <si>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</si>
  <si>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</si>
  <si>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</si>
  <si>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</si>
  <si>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</si>
  <si>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</si>
  <si>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</si>
  <si>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</si>
  <si>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</si>
  <si>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</si>
  <si>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</si>
  <si>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</si>
  <si>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</si>
  <si>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</si>
  <si>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</si>
  <si>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</si>
  <si>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</si>
  <si>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</si>
  <si>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</si>
  <si>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</si>
  <si>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</si>
  <si>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</si>
  <si>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</si>
  <si>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</si>
  <si>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</si>
  <si>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</si>
  <si>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</si>
  <si>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</si>
  <si>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</si>
  <si>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</si>
  <si>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</si>
  <si>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</si>
  <si>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</si>
  <si>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</si>
  <si>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</si>
  <si>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</si>
  <si>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</si>
  <si>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</si>
  <si>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</si>
  <si>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</si>
  <si>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</si>
  <si>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</si>
  <si>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</si>
  <si>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</si>
  <si>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</si>
  <si>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</si>
  <si>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</si>
  <si>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</si>
  <si>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</si>
  <si>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</si>
  <si>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</si>
  <si>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</si>
  <si>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</si>
  <si>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</si>
  <si>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</si>
  <si>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</si>
  <si>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</si>
  <si>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</si>
  <si>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</si>
  <si>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</si>
  <si>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</si>
  <si>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</si>
  <si>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</si>
  <si>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</si>
  <si>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</si>
  <si>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</si>
  <si>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</si>
  <si>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</si>
  <si>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</si>
  <si>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</si>
  <si>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</si>
  <si>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</si>
  <si>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</si>
  <si>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</si>
  <si>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</si>
  <si>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</si>
  <si>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</si>
  <si>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</si>
  <si>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</si>
  <si>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</si>
  <si>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</si>
  <si>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</si>
  <si>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</si>
  <si>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</si>
  <si>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</si>
  <si>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</si>
  <si>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</si>
  <si>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</si>
  <si>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</si>
  <si>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</si>
  <si>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</si>
  <si>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</si>
  <si>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</si>
  <si>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</si>
  <si>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</si>
  <si>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</si>
  <si>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</si>
  <si>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</si>
  <si>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</si>
  <si>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</si>
  <si>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</si>
  <si>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</si>
  <si>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</si>
  <si>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</si>
  <si>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</si>
  <si>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</si>
  <si>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</si>
  <si>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</si>
  <si>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</si>
  <si>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</si>
  <si>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</si>
  <si>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</si>
  <si>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</si>
  <si>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</si>
  <si>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</si>
  <si>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</si>
  <si>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</si>
  <si>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</si>
  <si>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</si>
  <si>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</si>
  <si>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</si>
  <si>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</si>
  <si>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</si>
  <si>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</si>
  <si>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</si>
  <si>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</si>
  <si>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</si>
  <si>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</si>
  <si>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</si>
  <si>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</si>
  <si>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</si>
  <si>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</si>
  <si>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</si>
  <si>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</si>
  <si>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</si>
  <si>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</si>
  <si>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</si>
  <si>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</si>
  <si>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</si>
  <si>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</si>
  <si>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</si>
  <si>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</si>
  <si>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</si>
  <si>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</si>
  <si>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</si>
  <si>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</si>
  <si>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</si>
  <si>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</si>
  <si>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</si>
  <si>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</si>
  <si>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</si>
  <si>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</si>
  <si>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</si>
  <si>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</si>
  <si>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</si>
  <si>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</si>
  <si>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</si>
  <si>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</si>
  <si>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</si>
  <si>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</si>
  <si>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</si>
  <si>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</si>
  <si>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</si>
  <si>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</si>
  <si>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</si>
  <si>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</si>
  <si>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</si>
  <si>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</si>
  <si>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</si>
  <si>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</si>
  <si>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</si>
  <si>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</si>
  <si>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</si>
  <si>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</si>
  <si>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</si>
  <si>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</si>
  <si>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</si>
  <si>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</si>
  <si>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</si>
  <si>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</si>
  <si>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</si>
  <si>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</si>
  <si>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</si>
  <si>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</si>
  <si>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</si>
  <si>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</si>
  <si>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</si>
  <si>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</si>
  <si>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</si>
  <si>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</si>
  <si>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</si>
  <si>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</si>
  <si>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</si>
  <si>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</si>
  <si>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</si>
  <si>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</si>
  <si>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</si>
  <si>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</si>
  <si>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</si>
  <si>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</si>
  <si>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</si>
  <si>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</si>
  <si>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</si>
  <si>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</si>
  <si>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</si>
  <si>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</si>
  <si>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</si>
  <si>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</si>
  <si>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</si>
  <si>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</si>
  <si>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</si>
  <si>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</si>
  <si>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</si>
  <si>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</si>
  <si>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</si>
  <si>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</si>
  <si>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</si>
  <si>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</si>
  <si>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</si>
  <si>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</si>
  <si>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</si>
  <si>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</si>
  <si>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</si>
  <si>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</si>
  <si>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</si>
  <si>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</si>
  <si>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</si>
  <si>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</si>
  <si>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</si>
  <si>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</si>
  <si>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</si>
  <si>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</si>
  <si>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</si>
  <si>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</si>
  <si>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</si>
  <si>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</si>
  <si>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</si>
  <si>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</si>
  <si>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</si>
  <si>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</si>
  <si>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</si>
  <si>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</si>
  <si>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</si>
  <si>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</si>
  <si>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</si>
  <si>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</si>
  <si>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</si>
  <si>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</si>
  <si>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</si>
  <si>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</si>
  <si>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</si>
  <si>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</si>
  <si>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</si>
  <si>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</si>
  <si>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</si>
  <si>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</si>
  <si>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</si>
  <si>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</si>
  <si>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</si>
  <si>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</si>
  <si>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</si>
  <si>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</si>
  <si>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</si>
  <si>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</si>
  <si>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</si>
  <si>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</si>
  <si>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</si>
  <si>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</si>
  <si>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</si>
  <si>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</si>
  <si>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</si>
  <si>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</si>
  <si>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</si>
  <si>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</si>
  <si>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</si>
  <si>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</si>
  <si>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</si>
  <si>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</si>
  <si>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</si>
  <si>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</si>
  <si>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</si>
  <si>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</si>
  <si>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</si>
  <si>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</si>
  <si>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</si>
  <si>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</si>
  <si>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</si>
  <si>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</si>
  <si>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</si>
  <si>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</si>
  <si>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</si>
  <si>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</si>
  <si>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</si>
  <si>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</si>
  <si>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</si>
  <si>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</si>
  <si>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</si>
  <si>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</si>
  <si>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</si>
  <si>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</si>
  <si>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</si>
  <si>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</si>
  <si>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</si>
  <si>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</si>
  <si>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</si>
  <si>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</si>
  <si>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</si>
  <si>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</si>
  <si>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</si>
  <si>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</si>
  <si>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</si>
  <si>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</si>
  <si>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</si>
  <si>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</si>
  <si>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</si>
  <si>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</si>
  <si>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</si>
  <si>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</si>
  <si>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</si>
  <si>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</si>
  <si>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</si>
  <si>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</si>
  <si>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</si>
  <si>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</si>
  <si>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</si>
  <si>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</si>
  <si>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</si>
  <si>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</si>
  <si>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</si>
  <si>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</si>
  <si>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</si>
  <si>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</si>
  <si>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</si>
  <si>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</si>
  <si>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</si>
  <si>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</si>
  <si>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</si>
  <si>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</si>
  <si>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</si>
  <si>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</si>
  <si>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</si>
  <si>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</si>
  <si>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</si>
  <si>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</si>
  <si>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</si>
  <si>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</si>
  <si>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</si>
  <si>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</si>
  <si>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</si>
  <si>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</si>
  <si>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</si>
  <si>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</si>
  <si>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</si>
  <si>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</si>
  <si>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</si>
  <si>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</si>
  <si>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</si>
  <si>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</si>
  <si>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</si>
  <si>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</si>
  <si>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</si>
  <si>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</si>
  <si>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</si>
  <si>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</si>
  <si>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東京都港区港南5丁目8番28号</t>
    <phoneticPr fontId="3"/>
  </si>
  <si>
    <t>東京エスオーシー株式会社
代表取締役　長谷川　義孝</t>
    <phoneticPr fontId="3"/>
  </si>
  <si>
    <t>東京エスオーシー株式会社　横浜工場</t>
    <phoneticPr fontId="3"/>
  </si>
  <si>
    <t>横浜市栄区長倉町1番13号</t>
    <phoneticPr fontId="3"/>
  </si>
  <si>
    <t>03-3668-8186</t>
    <phoneticPr fontId="3"/>
  </si>
  <si>
    <t>横浜市長</t>
    <phoneticPr fontId="3"/>
  </si>
  <si>
    <t>Ｅ21－窯業・土石製品製造業</t>
    <phoneticPr fontId="3"/>
  </si>
  <si>
    <t>生コンクリート製造</t>
    <phoneticPr fontId="3"/>
  </si>
  <si>
    <t>045-891-7611</t>
    <phoneticPr fontId="3"/>
  </si>
  <si>
    <t>○</t>
  </si>
  <si>
    <t>令和   7年    5月    21日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</si>
</sst>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52" zoomScaleNormal="100" zoomScaleSheetLayoutView="100" workbookViewId="0">
      <selection activeCell="L35" sqref="L35"/>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472</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473</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468</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463</v>
      </c>
      <c r="K39" s="599"/>
      <c r="L39" s="600"/>
      <c r="M39" s="600"/>
      <c r="N39" s="600"/>
      <c r="O39" s="601"/>
      <c r="Q39" s="24"/>
      <c r="R39" s="99"/>
    </row>
    <row r="40" spans="1:19" ht="26.25" customHeight="1">
      <c r="C40" s="88"/>
      <c r="D40" s="28"/>
      <c r="E40" s="28"/>
      <c r="F40" s="28"/>
      <c r="G40" s="28"/>
      <c r="H40" s="29" t="s">
        <v>7</v>
      </c>
      <c r="I40" s="29"/>
      <c r="J40" s="599" t="s">
        <v>464</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467</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465</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2770</v>
      </c>
      <c r="N48" s="615"/>
      <c r="O48" s="616"/>
    </row>
    <row r="49" spans="3:21" ht="18" customHeight="1">
      <c r="C49" s="593" t="s">
        <v>11</v>
      </c>
      <c r="D49" s="594"/>
      <c r="E49" s="595"/>
      <c r="F49" s="648" t="s">
        <v>466</v>
      </c>
      <c r="G49" s="649"/>
      <c r="H49" s="649"/>
      <c r="I49" s="649"/>
      <c r="J49" s="649"/>
      <c r="K49" s="649"/>
      <c r="L49" s="463" t="s">
        <v>172</v>
      </c>
      <c r="M49" s="466"/>
      <c r="N49" s="617" t="s">
        <v>471</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469</v>
      </c>
      <c r="G52" s="548"/>
      <c r="H52" s="548"/>
      <c r="I52" s="548"/>
      <c r="J52" s="36" t="s">
        <v>47</v>
      </c>
      <c r="K52" s="36"/>
      <c r="L52" s="549" t="s">
        <v>470</v>
      </c>
      <c r="M52" s="549"/>
      <c r="N52" s="550"/>
      <c r="O52" s="551"/>
    </row>
    <row r="53" spans="3:21" ht="22.5" customHeight="1">
      <c r="C53" s="360"/>
      <c r="D53" s="452" t="s">
        <v>19</v>
      </c>
      <c r="E53" s="470" t="s">
        <v>365</v>
      </c>
      <c r="F53" s="538" t="s">
        <v>366</v>
      </c>
      <c r="G53" s="539"/>
      <c r="H53" s="540"/>
      <c r="I53" s="538" t="s">
        <v>367</v>
      </c>
      <c r="J53" s="542"/>
      <c r="K53" s="552"/>
      <c r="L53" s="543">
        <v>1308</v>
      </c>
      <c r="M53" s="544"/>
      <c r="N53" s="471" t="s">
        <v>368</v>
      </c>
      <c r="O53" s="472"/>
    </row>
    <row r="54" spans="3:21" ht="22.5" customHeight="1">
      <c r="C54" s="360"/>
      <c r="D54" s="359"/>
      <c r="E54" s="473"/>
      <c r="F54" s="538" t="s">
        <v>369</v>
      </c>
      <c r="G54" s="539"/>
      <c r="H54" s="540"/>
      <c r="I54" s="541" t="s">
        <v>370</v>
      </c>
      <c r="J54" s="542"/>
      <c r="K54" s="542"/>
      <c r="L54" s="543"/>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11</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40517.699999999997</v>
      </c>
      <c r="I63" s="292" t="s">
        <v>4</v>
      </c>
      <c r="J63" s="571" t="s">
        <v>324</v>
      </c>
      <c r="K63" s="572"/>
      <c r="L63" s="573"/>
      <c r="M63" s="563">
        <f>+別紙!AA14</f>
        <v>10652.7</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t="str">
        <f>+別紙!AA15</f>
        <v>0</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10635</v>
      </c>
      <c r="N65" s="564"/>
      <c r="O65" s="455" t="s">
        <v>4</v>
      </c>
      <c r="P65" s="175"/>
      <c r="Q65" s="176"/>
      <c r="R65" s="176"/>
      <c r="S65" s="176"/>
    </row>
    <row r="66" spans="1:48" ht="24.75" customHeight="1">
      <c r="C66" s="480"/>
      <c r="D66" s="568" t="s">
        <v>303</v>
      </c>
      <c r="E66" s="569"/>
      <c r="F66" s="569"/>
      <c r="G66" s="570"/>
      <c r="H66" s="457">
        <f>+別紙!AA12</f>
        <v>29865</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東京エスオーシー株式会社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東京エスオーシー株式会社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東京エスオーシー株式会社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東京エスオーシー株式会社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東京エスオーシー株式会社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9" zoomScaleNormal="100" workbookViewId="0">
      <selection activeCell="P19" sqref="P1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東京エスオーシー株式会社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19661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5267.2</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v>19661</v>
      </c>
      <c r="Q18" s="679"/>
      <c r="R18" s="679"/>
      <c r="S18" s="679"/>
      <c r="T18" s="62" t="s">
        <v>13</v>
      </c>
      <c r="U18"/>
      <c r="V18" s="299"/>
      <c r="W18"/>
      <c r="X18" s="210"/>
      <c r="Y18" s="675">
        <f>+ROUND(AH9,1)+ROUND(AH12,1)+ROUND(AH15,1)+AH18</f>
        <v>5267.2</v>
      </c>
      <c r="Z18" s="676"/>
      <c r="AA18" s="676"/>
      <c r="AB18" s="62" t="s">
        <v>4</v>
      </c>
      <c r="AC18" s="209"/>
      <c r="AD18" s="209"/>
      <c r="AE18" s="681"/>
      <c r="AH18" s="711">
        <f>+ROUND(AO18,1)+ROUND(AO21,1)</f>
        <v>5267.2</v>
      </c>
      <c r="AI18" s="708"/>
      <c r="AJ18" s="708"/>
      <c r="AK18" s="708"/>
      <c r="AL18" s="54" t="s">
        <v>13</v>
      </c>
      <c r="AM18" s="65"/>
      <c r="AO18" s="326">
        <f>+ROUND(AU16,1)+ROUND(AU17,1)+ROUND(AU18,1)</f>
        <v>5267.2</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14393.8</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25000</v>
      </c>
      <c r="E24" s="729"/>
      <c r="F24" s="729"/>
      <c r="G24" s="211" t="s">
        <v>198</v>
      </c>
      <c r="H24" s="707">
        <f>+F12</f>
        <v>19661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5267.2</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17000</v>
      </c>
      <c r="E27" s="729"/>
      <c r="F27" s="729"/>
      <c r="G27" s="211" t="s">
        <v>198</v>
      </c>
      <c r="H27" s="707">
        <f>+Y21</f>
        <v>14393.8</v>
      </c>
      <c r="I27" s="708"/>
      <c r="J27" s="211" t="s">
        <v>198</v>
      </c>
      <c r="M27" s="681"/>
      <c r="P27" s="711">
        <f>+R30+ROUND(R33,1)</f>
        <v>0</v>
      </c>
      <c r="Q27" s="712"/>
      <c r="R27" s="712"/>
      <c r="S27" s="712"/>
      <c r="T27" s="54" t="s">
        <v>38</v>
      </c>
      <c r="U27" s="74"/>
      <c r="V27" s="74"/>
      <c r="Y27" s="72" t="s">
        <v>39</v>
      </c>
      <c r="Z27" s="75"/>
      <c r="AH27" s="63"/>
      <c r="AI27" s="63"/>
      <c r="AJ27" s="63"/>
      <c r="AK27" s="63"/>
      <c r="AL27" s="675">
        <f>+AH18+P27</f>
        <v>5267.2</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8000</v>
      </c>
      <c r="E29" s="729"/>
      <c r="F29" s="729"/>
      <c r="G29" s="211" t="s">
        <v>198</v>
      </c>
      <c r="H29" s="707">
        <f>+AL27</f>
        <v>5267.2</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8000</v>
      </c>
      <c r="E31" s="729"/>
      <c r="F31" s="729"/>
      <c r="G31" s="211" t="s">
        <v>198</v>
      </c>
      <c r="H31" s="707">
        <f>+AS24</f>
        <v>5267.2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東京エスオーシー株式会社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東京エスオーシー株式会社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東京エスオーシー株式会社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東京エスオーシー株式会社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C15" sqref="C1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東京エスオーシー株式会社　横浜工場</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東京エスオーシー株式会社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5" zoomScaleNormal="100" workbookViewId="0">
      <selection activeCell="AU4" sqref="AU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東京エスオーシー株式会社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5</v>
      </c>
      <c r="Q27" s="712"/>
      <c r="R27" s="712"/>
      <c r="S27" s="712"/>
      <c r="T27" s="54" t="s">
        <v>38</v>
      </c>
      <c r="U27" s="74"/>
      <c r="V27" s="74"/>
      <c r="Y27" s="72" t="s">
        <v>39</v>
      </c>
      <c r="Z27" s="75"/>
      <c r="AH27" s="63"/>
      <c r="AI27" s="63"/>
      <c r="AJ27" s="63"/>
      <c r="AK27" s="63"/>
      <c r="AL27" s="675">
        <f>+AH18+P27</f>
        <v>5</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5</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5</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selection activeCell="AA9" sqref="AA9"/>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東京エスオーシー株式会社　横浜工場</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15500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17.7</v>
      </c>
      <c r="M9" s="392">
        <f>IF(OR(ｷ.紙くず!D24&gt;0,ｷ.紙くず!D24&lt;0),ｷ.紙くず!D24,IF(M$19&gt;0,"0",0))</f>
        <v>0</v>
      </c>
      <c r="N9" s="392">
        <f>IF(OR(ｸ.木くず!D24&gt;0,ｸ.木くず!D24&lt;0),ｸ.木くず!D24,IF(N$19&gt;0,"0",0))</f>
        <v>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v>
      </c>
      <c r="T9" s="392">
        <f>IF(OR(ｾ.ｶﾞﾗｽ･ｺﾝｸﾘ･陶磁器くず!D24&gt;0,ｾ.ｶﾞﾗｽ･ｺﾝｸﾘ･陶磁器くず!D24&lt;0),ｾ.ｶﾞﾗｽ･ｺﾝｸﾘ･陶磁器くず!D24,IF(T$19&gt;0,"0",0))</f>
        <v>25000</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t="str">
        <f>IF(OR(ﾄ.混合廃棄物その他!D24&gt;0,ﾄ.混合廃棄物その他!D24&lt;0),ﾄ.混合廃棄物その他!D24,IF(Z$19&gt;0,"0",0))</f>
        <v>0</v>
      </c>
      <c r="AA9" s="394">
        <f>IF(SUM(G9:Z9)&gt;0,SUM(G9:Z9),IF(AA$19&gt;0,"0",0))</f>
        <v>40517.699999999997</v>
      </c>
    </row>
    <row r="10" spans="2:27" ht="20.45" customHeight="1">
      <c r="B10" s="184" t="s">
        <v>352</v>
      </c>
      <c r="C10" s="822" t="s">
        <v>320</v>
      </c>
      <c r="D10" s="822"/>
      <c r="E10" s="822"/>
      <c r="F10" s="823"/>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f>IF(OR(ｲ.汚泥!D27&gt;0,ｲ.汚泥!D27&lt;0),ｲ.汚泥!D27,IF(H$19&gt;0,"0",0))</f>
        <v>12865</v>
      </c>
      <c r="I12" s="398">
        <f>IF(OR(ｳ.廃油!D27&gt;0,ｳ.廃油!D27&lt;0),ｳ.廃油!D27,IF(I$19&gt;0,"0",0))</f>
        <v>0</v>
      </c>
      <c r="J12" s="398">
        <f>IF(OR(ｴ.廃酸!$D27&gt;0,ｴ.廃酸!$D27&lt;0),ｴ.廃酸!D27,IF(J$19&gt;0,"0",0))</f>
        <v>0</v>
      </c>
      <c r="K12" s="398">
        <f>IF(OR(ｵ.廃ｱﾙｶﾘ!$D27&gt;0,ｵ.廃ｱﾙｶﾘ!$D27&lt;0),ｵ.廃ｱﾙｶﾘ!D27,IF(K$19&gt;0,"0",0))</f>
        <v>0</v>
      </c>
      <c r="L12" s="398">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f>IF(OR(ｽ.金属くず!D27&gt;0,ｽ.金属くず!D27&lt;0),ｽ.金属くず!D27,IF(S$19&gt;0,"0",0))</f>
        <v>0</v>
      </c>
      <c r="T12" s="398">
        <f>IF(OR(ｾ.ｶﾞﾗｽ･ｺﾝｸﾘ･陶磁器くず!D27&gt;0,ｾ.ｶﾞﾗｽ･ｺﾝｸﾘ･陶磁器くず!D27&lt;0),ｾ.ｶﾞﾗｽ･ｺﾝｸﾘ･陶磁器くず!D27,IF(T$19&gt;0,"0",0))</f>
        <v>17000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f t="shared" si="0"/>
        <v>29865</v>
      </c>
    </row>
    <row r="13" spans="2:27" ht="20.45" customHeight="1">
      <c r="B13" s="184" t="s">
        <v>228</v>
      </c>
      <c r="C13" s="825" t="s">
        <v>323</v>
      </c>
      <c r="D13" s="826"/>
      <c r="E13" s="826"/>
      <c r="F13" s="827"/>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2635</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17.7</v>
      </c>
      <c r="M14" s="398">
        <f>IF(OR(ｷ.紙くず!D29&gt;0,ｷ.紙くず!D29&lt;0),ｷ.紙くず!D29,IF(M$19&gt;0,"0",0))</f>
        <v>0</v>
      </c>
      <c r="N14" s="398">
        <f>IF(OR(ｸ.木くず!D29&gt;0,ｸ.木くず!D29&lt;0),ｸ.木くず!D29,IF(N$19&gt;0,"0",0))</f>
        <v>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0</v>
      </c>
      <c r="T14" s="398">
        <f>IF(OR(ｾ.ｶﾞﾗｽ･ｺﾝｸﾘ･陶磁器くず!D29&gt;0,ｾ.ｶﾞﾗｽ･ｺﾝｸﾘ･陶磁器くず!D29&lt;0),ｾ.ｶﾞﾗｽ･ｺﾝｸﾘ･陶磁器くず!D29,IF(T$19&gt;0,"0",0))</f>
        <v>8000</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t="str">
        <f>IF(OR(ﾄ.混合廃棄物その他!D29&gt;0,ﾄ.混合廃棄物その他!D29&lt;0),ﾄ.混合廃棄物その他!D29,IF(Z$19&gt;0,"0",0))</f>
        <v>0</v>
      </c>
      <c r="AA14" s="400">
        <f t="shared" si="0"/>
        <v>10652.7</v>
      </c>
    </row>
    <row r="15" spans="2:27" ht="20.45" customHeight="1">
      <c r="B15" s="184" t="s">
        <v>244</v>
      </c>
      <c r="C15" s="824" t="s">
        <v>242</v>
      </c>
      <c r="D15" s="824"/>
      <c r="E15" s="824"/>
      <c r="F15" s="805"/>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0</v>
      </c>
      <c r="M15" s="398">
        <f>IF(OR(ｷ.紙くず!D30&gt;0,ｷ.紙くず!D30&lt;0),ｷ.紙くず!D30,IF(M$19&gt;0,"0",0))</f>
        <v>0</v>
      </c>
      <c r="N15" s="398">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t="str">
        <f t="shared" si="0"/>
        <v>0</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2635</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0</v>
      </c>
      <c r="M16" s="398">
        <f>IF(OR(ｷ.紙くず!D31&gt;0,ｷ.紙くず!D31&lt;0),ｷ.紙くず!D31,IF(M$19&gt;0,"0",0))</f>
        <v>0</v>
      </c>
      <c r="N16" s="398">
        <f>IF(OR(ｸ.木くず!D31&gt;0,ｸ.木くず!D31&lt;0),ｸ.木くず!D31,IF(N$19&gt;0,"0",0))</f>
        <v>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0</v>
      </c>
      <c r="T16" s="398">
        <f>IF(OR(ｾ.ｶﾞﾗｽ･ｺﾝｸﾘ･陶磁器くず!D31&gt;0,ｾ.ｶﾞﾗｽ･ｺﾝｸﾘ･陶磁器くず!D31&lt;0),ｾ.ｶﾞﾗｽ･ｺﾝｸﾘ･陶磁器くず!D31,IF(T$19&gt;0,"0",0))</f>
        <v>8000</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t="str">
        <f>IF(OR(ﾄ.混合廃棄物その他!D31&gt;0,ﾄ.混合廃棄物その他!D31&lt;0),ﾄ.混合廃棄物その他!D31,IF(Z$19&gt;0,"0",0))</f>
        <v>0</v>
      </c>
      <c r="AA16" s="400">
        <f t="shared" si="0"/>
        <v>10635</v>
      </c>
    </row>
    <row r="17" spans="2:27" ht="20.45" customHeight="1">
      <c r="B17" s="184"/>
      <c r="C17" s="824" t="s">
        <v>428</v>
      </c>
      <c r="D17" s="824"/>
      <c r="E17" s="824"/>
      <c r="F17" s="805"/>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11547</v>
      </c>
      <c r="I19" s="404">
        <f t="shared" si="1"/>
        <v>0</v>
      </c>
      <c r="J19" s="404">
        <f t="shared" si="1"/>
        <v>0</v>
      </c>
      <c r="K19" s="404">
        <f t="shared" si="1"/>
        <v>0</v>
      </c>
      <c r="L19" s="404">
        <f t="shared" si="1"/>
        <v>0</v>
      </c>
      <c r="M19" s="404">
        <f t="shared" si="1"/>
        <v>0</v>
      </c>
      <c r="N19" s="404">
        <f t="shared" si="1"/>
        <v>0</v>
      </c>
      <c r="O19" s="404">
        <f t="shared" si="1"/>
        <v>0</v>
      </c>
      <c r="P19" s="404">
        <f t="shared" si="1"/>
        <v>0</v>
      </c>
      <c r="Q19" s="404">
        <f t="shared" si="1"/>
        <v>0</v>
      </c>
      <c r="R19" s="404">
        <f t="shared" si="1"/>
        <v>0</v>
      </c>
      <c r="S19" s="404">
        <f t="shared" si="1"/>
        <v>0</v>
      </c>
      <c r="T19" s="404">
        <f t="shared" si="1"/>
        <v>19661</v>
      </c>
      <c r="U19" s="404">
        <f t="shared" si="1"/>
        <v>0</v>
      </c>
      <c r="V19" s="404">
        <f t="shared" si="1"/>
        <v>0</v>
      </c>
      <c r="W19" s="404">
        <f t="shared" si="1"/>
        <v>0</v>
      </c>
      <c r="X19" s="404">
        <f t="shared" si="1"/>
        <v>0</v>
      </c>
      <c r="Y19" s="404">
        <f t="shared" si="1"/>
        <v>0</v>
      </c>
      <c r="Z19" s="405">
        <f t="shared" si="1"/>
        <v>5</v>
      </c>
      <c r="AA19" s="406">
        <f t="shared" ref="AA19:AA25" si="2">SUM(G19:Z19)</f>
        <v>31213</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11547</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19661</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31208</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1963</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5267.2</v>
      </c>
      <c r="U26" s="425">
        <f t="shared" si="3"/>
        <v>0</v>
      </c>
      <c r="V26" s="425">
        <f t="shared" si="3"/>
        <v>0</v>
      </c>
      <c r="W26" s="425">
        <f t="shared" si="3"/>
        <v>0</v>
      </c>
      <c r="X26" s="425">
        <f t="shared" si="3"/>
        <v>0</v>
      </c>
      <c r="Y26" s="425">
        <f t="shared" si="3"/>
        <v>0</v>
      </c>
      <c r="Z26" s="426">
        <f t="shared" si="3"/>
        <v>0</v>
      </c>
      <c r="AA26" s="427">
        <f t="shared" ref="AA26:AA55" si="4">SUM(G26:Z26)</f>
        <v>7230.2</v>
      </c>
    </row>
    <row r="27" spans="2:27" ht="20.45" customHeight="1">
      <c r="B27" s="182"/>
      <c r="C27" s="808"/>
      <c r="D27" s="187" t="s">
        <v>25</v>
      </c>
      <c r="E27" s="787" t="s">
        <v>289</v>
      </c>
      <c r="F27" s="788"/>
      <c r="G27" s="425">
        <f t="shared" ref="G27:Z27" si="5">+G23-G26</f>
        <v>0</v>
      </c>
      <c r="H27" s="425">
        <f t="shared" si="5"/>
        <v>9584</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14393.8</v>
      </c>
      <c r="U27" s="425">
        <f t="shared" si="5"/>
        <v>0</v>
      </c>
      <c r="V27" s="425">
        <f t="shared" si="5"/>
        <v>0</v>
      </c>
      <c r="W27" s="425">
        <f t="shared" si="5"/>
        <v>0</v>
      </c>
      <c r="X27" s="425">
        <f t="shared" si="5"/>
        <v>0</v>
      </c>
      <c r="Y27" s="425">
        <f t="shared" si="5"/>
        <v>0</v>
      </c>
      <c r="Z27" s="426">
        <f t="shared" si="5"/>
        <v>0</v>
      </c>
      <c r="AA27" s="427">
        <f t="shared" si="4"/>
        <v>23977.8</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1963</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5267.2</v>
      </c>
      <c r="U35" s="425">
        <f t="shared" si="6"/>
        <v>0</v>
      </c>
      <c r="V35" s="425">
        <f t="shared" si="6"/>
        <v>0</v>
      </c>
      <c r="W35" s="425">
        <f t="shared" si="6"/>
        <v>0</v>
      </c>
      <c r="X35" s="425">
        <f t="shared" si="6"/>
        <v>0</v>
      </c>
      <c r="Y35" s="425">
        <f t="shared" si="6"/>
        <v>0</v>
      </c>
      <c r="Z35" s="426">
        <f t="shared" si="6"/>
        <v>0</v>
      </c>
      <c r="AA35" s="427">
        <f t="shared" si="4"/>
        <v>7230.2</v>
      </c>
    </row>
    <row r="36" spans="2:27" ht="20.45" customHeight="1">
      <c r="B36" s="184">
        <v>6</v>
      </c>
      <c r="C36" s="137"/>
      <c r="D36" s="227"/>
      <c r="E36" s="222" t="s">
        <v>265</v>
      </c>
      <c r="F36" s="461"/>
      <c r="G36" s="431">
        <f t="shared" ref="G36:Z36" si="7">SUM(G37:G39)</f>
        <v>0</v>
      </c>
      <c r="H36" s="431">
        <f t="shared" si="7"/>
        <v>1963</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5267.2</v>
      </c>
      <c r="U36" s="431">
        <f t="shared" si="7"/>
        <v>0</v>
      </c>
      <c r="V36" s="431">
        <f t="shared" si="7"/>
        <v>0</v>
      </c>
      <c r="W36" s="431">
        <f t="shared" si="7"/>
        <v>0</v>
      </c>
      <c r="X36" s="431">
        <f t="shared" si="7"/>
        <v>0</v>
      </c>
      <c r="Y36" s="431">
        <f t="shared" si="7"/>
        <v>0</v>
      </c>
      <c r="Z36" s="432">
        <f t="shared" si="7"/>
        <v>0</v>
      </c>
      <c r="AA36" s="433">
        <f t="shared" si="4"/>
        <v>7230.2</v>
      </c>
    </row>
    <row r="37" spans="2:27" ht="20.45" customHeight="1">
      <c r="B37" s="184" t="s">
        <v>228</v>
      </c>
      <c r="C37" s="137"/>
      <c r="D37" s="225"/>
      <c r="E37" s="220"/>
      <c r="F37" s="218" t="s">
        <v>235</v>
      </c>
      <c r="G37" s="434">
        <f>+ｱ.燃え殻!$AU$16</f>
        <v>0</v>
      </c>
      <c r="H37" s="434">
        <f>+ｲ.汚泥!$AU$16</f>
        <v>1963</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5267.2</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7230.2</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0</v>
      </c>
      <c r="I41" s="440">
        <f t="shared" si="8"/>
        <v>0</v>
      </c>
      <c r="J41" s="440">
        <f t="shared" si="8"/>
        <v>0</v>
      </c>
      <c r="K41" s="440">
        <f t="shared" si="8"/>
        <v>0</v>
      </c>
      <c r="L41" s="440">
        <f t="shared" si="8"/>
        <v>0</v>
      </c>
      <c r="M41" s="440">
        <f t="shared" si="8"/>
        <v>0</v>
      </c>
      <c r="N41" s="440">
        <f t="shared" si="8"/>
        <v>0</v>
      </c>
      <c r="O41" s="440">
        <f t="shared" si="8"/>
        <v>0</v>
      </c>
      <c r="P41" s="440">
        <f t="shared" si="8"/>
        <v>0</v>
      </c>
      <c r="Q41" s="440">
        <f t="shared" si="8"/>
        <v>0</v>
      </c>
      <c r="R41" s="440">
        <f t="shared" si="8"/>
        <v>0</v>
      </c>
      <c r="S41" s="440">
        <f t="shared" si="8"/>
        <v>0</v>
      </c>
      <c r="T41" s="440">
        <f t="shared" si="8"/>
        <v>0</v>
      </c>
      <c r="U41" s="440">
        <f t="shared" si="8"/>
        <v>0</v>
      </c>
      <c r="V41" s="440">
        <f t="shared" si="8"/>
        <v>0</v>
      </c>
      <c r="W41" s="440">
        <f t="shared" si="8"/>
        <v>0</v>
      </c>
      <c r="X41" s="440">
        <f t="shared" si="8"/>
        <v>0</v>
      </c>
      <c r="Y41" s="440">
        <f t="shared" si="8"/>
        <v>0</v>
      </c>
      <c r="Z41" s="441">
        <f t="shared" si="8"/>
        <v>5</v>
      </c>
      <c r="AA41" s="442">
        <f t="shared" si="4"/>
        <v>5</v>
      </c>
    </row>
    <row r="42" spans="2:27" ht="20.45" customHeight="1">
      <c r="B42" s="182"/>
      <c r="C42" s="791"/>
      <c r="D42" s="224"/>
      <c r="E42" s="222" t="s">
        <v>262</v>
      </c>
      <c r="F42" s="461"/>
      <c r="G42" s="431">
        <f t="shared" ref="G42:Z42" si="9">SUM(G43:G45)</f>
        <v>0</v>
      </c>
      <c r="H42" s="431">
        <f t="shared" si="9"/>
        <v>0</v>
      </c>
      <c r="I42" s="431">
        <f t="shared" si="9"/>
        <v>0</v>
      </c>
      <c r="J42" s="431">
        <f t="shared" si="9"/>
        <v>0</v>
      </c>
      <c r="K42" s="431">
        <f t="shared" si="9"/>
        <v>0</v>
      </c>
      <c r="L42" s="431">
        <f t="shared" si="9"/>
        <v>0</v>
      </c>
      <c r="M42" s="431">
        <f t="shared" si="9"/>
        <v>0</v>
      </c>
      <c r="N42" s="431">
        <f t="shared" si="9"/>
        <v>0</v>
      </c>
      <c r="O42" s="431">
        <f t="shared" si="9"/>
        <v>0</v>
      </c>
      <c r="P42" s="431">
        <f t="shared" si="9"/>
        <v>0</v>
      </c>
      <c r="Q42" s="431">
        <f t="shared" si="9"/>
        <v>0</v>
      </c>
      <c r="R42" s="431">
        <f t="shared" si="9"/>
        <v>0</v>
      </c>
      <c r="S42" s="431">
        <f t="shared" si="9"/>
        <v>0</v>
      </c>
      <c r="T42" s="431">
        <f t="shared" si="9"/>
        <v>0</v>
      </c>
      <c r="U42" s="431">
        <f t="shared" si="9"/>
        <v>0</v>
      </c>
      <c r="V42" s="431">
        <f t="shared" si="9"/>
        <v>0</v>
      </c>
      <c r="W42" s="431">
        <f t="shared" si="9"/>
        <v>0</v>
      </c>
      <c r="X42" s="431">
        <f t="shared" si="9"/>
        <v>0</v>
      </c>
      <c r="Y42" s="431">
        <f t="shared" si="9"/>
        <v>0</v>
      </c>
      <c r="Z42" s="432">
        <f t="shared" si="9"/>
        <v>5</v>
      </c>
      <c r="AA42" s="433">
        <f t="shared" si="4"/>
        <v>5</v>
      </c>
    </row>
    <row r="43" spans="2:27" ht="20.45" customHeight="1">
      <c r="B43" s="182"/>
      <c r="C43" s="791"/>
      <c r="D43" s="225"/>
      <c r="E43" s="220"/>
      <c r="F43" s="218" t="s">
        <v>235</v>
      </c>
      <c r="G43" s="434">
        <f>+ｱ.燃え殻!$AA$28</f>
        <v>0</v>
      </c>
      <c r="H43" s="434">
        <f>+ｲ.汚泥!$AA$28</f>
        <v>0</v>
      </c>
      <c r="I43" s="434">
        <f>+ｳ.廃油!$AA$28</f>
        <v>0</v>
      </c>
      <c r="J43" s="434">
        <f>+ｴ.廃酸!$AA$28</f>
        <v>0</v>
      </c>
      <c r="K43" s="434">
        <f>+ｵ.廃ｱﾙｶﾘ!$AA$28</f>
        <v>0</v>
      </c>
      <c r="L43" s="434">
        <f>+ｶ.廃ﾌﾟﾗ類!$AA$28</f>
        <v>0</v>
      </c>
      <c r="M43" s="434">
        <f>+ｷ.紙くず!$AA$28</f>
        <v>0</v>
      </c>
      <c r="N43" s="434">
        <f>+ｸ.木くず!$AA$28</f>
        <v>0</v>
      </c>
      <c r="O43" s="434">
        <f>+ｹ.繊維くず!$AA$28</f>
        <v>0</v>
      </c>
      <c r="P43" s="434">
        <f>+ｺ.動植物性残さ!$AA$28</f>
        <v>0</v>
      </c>
      <c r="Q43" s="434">
        <f>+ｻ.動物系固形不要物!$AA$28</f>
        <v>0</v>
      </c>
      <c r="R43" s="434">
        <f>+ｼ.ｺﾞﾑくず!$AA$28</f>
        <v>0</v>
      </c>
      <c r="S43" s="434">
        <f>+ｽ.金属くず!$AA$28</f>
        <v>0</v>
      </c>
      <c r="T43" s="434">
        <f>+ｾ.ｶﾞﾗｽ･ｺﾝｸﾘ･陶磁器くず!$AA$28</f>
        <v>0</v>
      </c>
      <c r="U43" s="434">
        <f>+ｿ.鉱さい!$AA$28</f>
        <v>0</v>
      </c>
      <c r="V43" s="434">
        <f>+ﾀ.がれき類!$AA$28</f>
        <v>0</v>
      </c>
      <c r="W43" s="434">
        <f>+ﾁ.動物のふん尿!$AA$28</f>
        <v>0</v>
      </c>
      <c r="X43" s="434">
        <f>+ﾂ.動物の死体!$AA$28</f>
        <v>0</v>
      </c>
      <c r="Y43" s="434">
        <f>+ﾃ.ばいじん!$AA$28</f>
        <v>0</v>
      </c>
      <c r="Z43" s="435">
        <f>+ﾄ.混合廃棄物その他!$AA$28</f>
        <v>5</v>
      </c>
      <c r="AA43" s="436">
        <f t="shared" si="4"/>
        <v>5</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796" t="s">
        <v>294</v>
      </c>
      <c r="E47" s="796"/>
      <c r="F47" s="797"/>
      <c r="G47" s="443">
        <f>+ｱ.燃え殻!$AL$27</f>
        <v>0</v>
      </c>
      <c r="H47" s="443">
        <f>+ｲ.汚泥!$AL$27</f>
        <v>1963</v>
      </c>
      <c r="I47" s="443">
        <f>+ｳ.廃油!$AL$27</f>
        <v>0</v>
      </c>
      <c r="J47" s="443">
        <f>+ｴ.廃酸!$AL$27</f>
        <v>0</v>
      </c>
      <c r="K47" s="443">
        <f>+ｵ.廃ｱﾙｶﾘ!$AL$27</f>
        <v>0</v>
      </c>
      <c r="L47" s="443">
        <f>+ｶ.廃ﾌﾟﾗ類!$AL$27</f>
        <v>0</v>
      </c>
      <c r="M47" s="443">
        <f>+ｷ.紙くず!$AL$27</f>
        <v>0</v>
      </c>
      <c r="N47" s="443">
        <f>+ｸ.木くず!$AL$27</f>
        <v>0</v>
      </c>
      <c r="O47" s="443">
        <f>+ｹ.繊維くず!$AL$27</f>
        <v>0</v>
      </c>
      <c r="P47" s="443">
        <f>+ｺ.動植物性残さ!$AL$27</f>
        <v>0</v>
      </c>
      <c r="Q47" s="443">
        <f>+ｻ.動物系固形不要物!$AL$27</f>
        <v>0</v>
      </c>
      <c r="R47" s="443">
        <f>+ｼ.ｺﾞﾑくず!$AL$27</f>
        <v>0</v>
      </c>
      <c r="S47" s="443">
        <f>+ｽ.金属くず!$AL$27</f>
        <v>0</v>
      </c>
      <c r="T47" s="443">
        <f>+ｾ.ｶﾞﾗｽ･ｺﾝｸﾘ･陶磁器くず!$AL$27</f>
        <v>5267.2</v>
      </c>
      <c r="U47" s="443">
        <f>+ｿ.鉱さい!$AL$27</f>
        <v>0</v>
      </c>
      <c r="V47" s="443">
        <f>+ﾀ.がれき類!$AL$27</f>
        <v>0</v>
      </c>
      <c r="W47" s="443">
        <f>+ﾁ.動物のふん尿!$AL$27</f>
        <v>0</v>
      </c>
      <c r="X47" s="443">
        <f>+ﾂ.動物の死体!$AL$27</f>
        <v>0</v>
      </c>
      <c r="Y47" s="443">
        <f>+ﾃ.ばいじん!$AL$27</f>
        <v>0</v>
      </c>
      <c r="Z47" s="444">
        <f>+ﾄ.混合廃棄物その他!$AL$27</f>
        <v>5</v>
      </c>
      <c r="AA47" s="445">
        <f t="shared" si="4"/>
        <v>7235.2</v>
      </c>
    </row>
    <row r="48" spans="2:27" ht="20.45" customHeight="1">
      <c r="B48" s="182"/>
      <c r="C48" s="188"/>
      <c r="D48" s="187" t="s">
        <v>188</v>
      </c>
      <c r="E48" s="787" t="s">
        <v>238</v>
      </c>
      <c r="F48" s="788"/>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00" t="s">
        <v>239</v>
      </c>
      <c r="F49" s="801"/>
      <c r="G49" s="517">
        <f>+ｱ.燃え殻!$AS$24</f>
        <v>0</v>
      </c>
      <c r="H49" s="517">
        <f>+ｲ.汚泥!$AS$24</f>
        <v>1963</v>
      </c>
      <c r="I49" s="517">
        <f>+ｳ.廃油!$AS$24</f>
        <v>0</v>
      </c>
      <c r="J49" s="517">
        <f>+ｴ.廃酸!$AS$24</f>
        <v>0</v>
      </c>
      <c r="K49" s="517">
        <f>+ｵ.廃ｱﾙｶﾘ!$AS$24</f>
        <v>0</v>
      </c>
      <c r="L49" s="517">
        <f>+ｶ.廃ﾌﾟﾗ類!$AS$24</f>
        <v>0</v>
      </c>
      <c r="M49" s="517">
        <f>+ｷ.紙くず!$AS$24</f>
        <v>0</v>
      </c>
      <c r="N49" s="517">
        <f>+ｸ.木くず!$AS$24</f>
        <v>0</v>
      </c>
      <c r="O49" s="517">
        <f>+ｹ.繊維くず!$AS$24</f>
        <v>0</v>
      </c>
      <c r="P49" s="517">
        <f>+ｺ.動植物性残さ!$AS$24</f>
        <v>0</v>
      </c>
      <c r="Q49" s="517">
        <f>+ｻ.動物系固形不要物!$AS$24</f>
        <v>0</v>
      </c>
      <c r="R49" s="517">
        <f>+ｼ.ｺﾞﾑくず!$AS$24</f>
        <v>0</v>
      </c>
      <c r="S49" s="517">
        <f>+ｽ.金属くず!$AS$24</f>
        <v>0</v>
      </c>
      <c r="T49" s="517">
        <f>+ｾ.ｶﾞﾗｽ･ｺﾝｸﾘ･陶磁器くず!$AS$24</f>
        <v>5267.2</v>
      </c>
      <c r="U49" s="517">
        <f>+ｿ.鉱さい!$AS$24</f>
        <v>0</v>
      </c>
      <c r="V49" s="517">
        <f>+ﾀ.がれき類!$AS$24</f>
        <v>0</v>
      </c>
      <c r="W49" s="517">
        <f>+ﾁ.動物のふん尿!$AS$24</f>
        <v>0</v>
      </c>
      <c r="X49" s="517">
        <f>+ﾂ.動物の死体!$AS$24</f>
        <v>0</v>
      </c>
      <c r="Y49" s="517">
        <f>+ﾃ.ばいじん!$AS$24</f>
        <v>0</v>
      </c>
      <c r="Z49" s="518">
        <f>+ﾄ.混合廃棄物その他!$AS$24</f>
        <v>5</v>
      </c>
      <c r="AA49" s="519">
        <f t="shared" si="4"/>
        <v>7235.2</v>
      </c>
    </row>
    <row r="50" spans="2:27" ht="20.45" customHeight="1">
      <c r="B50" s="182"/>
      <c r="C50" s="188"/>
      <c r="D50" s="505"/>
      <c r="E50" s="802" t="s">
        <v>449</v>
      </c>
      <c r="F50" s="803"/>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06" t="s">
        <v>452</v>
      </c>
      <c r="F53" s="807"/>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27047</v>
      </c>
      <c r="I63" s="501">
        <f t="shared" si="10"/>
        <v>0</v>
      </c>
      <c r="J63" s="501">
        <f t="shared" si="10"/>
        <v>0</v>
      </c>
      <c r="K63" s="501">
        <f t="shared" si="10"/>
        <v>0</v>
      </c>
      <c r="L63" s="501">
        <f t="shared" si="10"/>
        <v>17.7</v>
      </c>
      <c r="M63" s="501">
        <f t="shared" si="10"/>
        <v>0</v>
      </c>
      <c r="N63" s="501">
        <f t="shared" si="10"/>
        <v>0</v>
      </c>
      <c r="O63" s="501">
        <f t="shared" si="10"/>
        <v>0</v>
      </c>
      <c r="P63" s="501">
        <f t="shared" si="10"/>
        <v>0</v>
      </c>
      <c r="Q63" s="501">
        <f t="shared" si="10"/>
        <v>0</v>
      </c>
      <c r="R63" s="501">
        <f t="shared" si="10"/>
        <v>0</v>
      </c>
      <c r="S63" s="501">
        <f t="shared" si="10"/>
        <v>0</v>
      </c>
      <c r="T63" s="501">
        <f t="shared" si="10"/>
        <v>44661</v>
      </c>
      <c r="U63" s="501">
        <f t="shared" si="10"/>
        <v>0</v>
      </c>
      <c r="V63" s="501">
        <f t="shared" si="10"/>
        <v>0</v>
      </c>
      <c r="W63" s="501">
        <f t="shared" si="10"/>
        <v>0</v>
      </c>
      <c r="X63" s="501">
        <f t="shared" si="10"/>
        <v>0</v>
      </c>
      <c r="Y63" s="501">
        <f t="shared" si="10"/>
        <v>0</v>
      </c>
      <c r="Z63" s="501">
        <f t="shared" si="10"/>
        <v>5</v>
      </c>
      <c r="AA63" s="502">
        <f>+AA9+AA19+AA20</f>
        <v>71730.7</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7年    5月    21日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東京都港区港南5丁目8番28号</v>
      </c>
      <c r="K16" s="850"/>
      <c r="L16" s="851"/>
      <c r="M16" s="851"/>
      <c r="N16" s="851"/>
      <c r="O16" s="852"/>
    </row>
    <row r="17" spans="1:48" ht="26.25" customHeight="1">
      <c r="C17" s="248"/>
      <c r="D17" s="249"/>
      <c r="E17" s="249"/>
      <c r="F17" s="249"/>
      <c r="G17" s="249"/>
      <c r="H17" s="253" t="s">
        <v>7</v>
      </c>
      <c r="I17" s="253"/>
      <c r="J17" s="850" t="str">
        <f>+表紙!J40</f>
        <v>東京エスオーシー株式会社
代表取締役　長谷川　義孝</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03-3668-8186</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東京エスオーシー株式会社　横浜工場</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2770</v>
      </c>
      <c r="N25" s="902"/>
      <c r="O25" s="903"/>
    </row>
    <row r="26" spans="1:48" ht="18" customHeight="1">
      <c r="C26" s="882" t="s">
        <v>11</v>
      </c>
      <c r="D26" s="883"/>
      <c r="E26" s="884"/>
      <c r="F26" s="876" t="str">
        <f>+表紙!F49</f>
        <v>横浜市栄区長倉町1番13号</v>
      </c>
      <c r="G26" s="877"/>
      <c r="H26" s="877"/>
      <c r="I26" s="877"/>
      <c r="J26" s="877"/>
      <c r="K26" s="877"/>
      <c r="L26" s="139" t="s">
        <v>172</v>
      </c>
      <c r="M26" s="258"/>
      <c r="N26" s="880" t="str">
        <f>IF(+表紙!N49="","",+表紙!N49)</f>
        <v>045-891-7611</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Ｅ21－窯業・土石製品製造業</v>
      </c>
      <c r="G29" s="905"/>
      <c r="H29" s="905"/>
      <c r="I29" s="905"/>
      <c r="J29" s="369" t="s">
        <v>47</v>
      </c>
      <c r="K29" s="369"/>
      <c r="L29" s="906" t="str">
        <f>+表紙!L52</f>
        <v>生コンクリート製造</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1308</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0</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11</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40517.699999999997</v>
      </c>
      <c r="I40" s="292" t="s">
        <v>4</v>
      </c>
      <c r="J40" s="571" t="s">
        <v>324</v>
      </c>
      <c r="K40" s="572"/>
      <c r="L40" s="573"/>
      <c r="M40" s="908">
        <f>+表紙!M63</f>
        <v>10652.7</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t="str">
        <f>+表紙!M64</f>
        <v>0</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10635</v>
      </c>
      <c r="N42" s="909">
        <f>+表紙!N65</f>
        <v>0</v>
      </c>
      <c r="O42" s="196" t="s">
        <v>4</v>
      </c>
    </row>
    <row r="43" spans="1:48" ht="24.75" customHeight="1">
      <c r="C43" s="190"/>
      <c r="D43" s="568" t="s">
        <v>303</v>
      </c>
      <c r="E43" s="569"/>
      <c r="F43" s="569"/>
      <c r="G43" s="570"/>
      <c r="H43" s="297">
        <f>+表紙!H66</f>
        <v>29865</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5" zoomScaleNormal="100" workbookViewId="0">
      <selection activeCell="AE25" sqref="AE2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東京エスオーシー株式会社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11547</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1963</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v>11547</v>
      </c>
      <c r="Q18" s="679"/>
      <c r="R18" s="679"/>
      <c r="S18" s="679"/>
      <c r="T18" s="62" t="s">
        <v>13</v>
      </c>
      <c r="U18"/>
      <c r="V18" s="299"/>
      <c r="W18"/>
      <c r="X18" s="210"/>
      <c r="Y18" s="675">
        <f>+ROUND(AH9,1)+ROUND(AH12,1)+ROUND(AH15,1)+AH18</f>
        <v>1963</v>
      </c>
      <c r="Z18" s="676"/>
      <c r="AA18" s="676"/>
      <c r="AB18" s="62" t="s">
        <v>4</v>
      </c>
      <c r="AC18" s="209"/>
      <c r="AD18" s="209"/>
      <c r="AE18" s="681"/>
      <c r="AH18" s="711">
        <f>+ROUND(AO18,1)+ROUND(AO21,1)</f>
        <v>1963</v>
      </c>
      <c r="AI18" s="708"/>
      <c r="AJ18" s="708"/>
      <c r="AK18" s="708"/>
      <c r="AL18" s="54" t="s">
        <v>13</v>
      </c>
      <c r="AM18" s="65"/>
      <c r="AO18" s="326">
        <f>+ROUND(AU16,1)+ROUND(AU17,1)+ROUND(AU18,1)</f>
        <v>1963</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9584</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15500</v>
      </c>
      <c r="E24" s="729"/>
      <c r="F24" s="729"/>
      <c r="G24" s="211" t="s">
        <v>198</v>
      </c>
      <c r="H24" s="707">
        <f>+F12</f>
        <v>11547</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1963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12865</v>
      </c>
      <c r="E27" s="729"/>
      <c r="F27" s="729"/>
      <c r="G27" s="211" t="s">
        <v>198</v>
      </c>
      <c r="H27" s="707">
        <f>+Y21</f>
        <v>9584</v>
      </c>
      <c r="I27" s="708"/>
      <c r="J27" s="211" t="s">
        <v>198</v>
      </c>
      <c r="M27" s="681"/>
      <c r="P27" s="711">
        <f>+R30+ROUND(R33,1)</f>
        <v>0</v>
      </c>
      <c r="Q27" s="712"/>
      <c r="R27" s="712"/>
      <c r="S27" s="712"/>
      <c r="T27" s="54" t="s">
        <v>38</v>
      </c>
      <c r="U27" s="74"/>
      <c r="V27" s="74"/>
      <c r="Y27" s="72" t="s">
        <v>39</v>
      </c>
      <c r="Z27" s="75"/>
      <c r="AH27" s="63"/>
      <c r="AI27" s="63"/>
      <c r="AJ27" s="63"/>
      <c r="AK27" s="63"/>
      <c r="AL27" s="675">
        <f>+AH18+P27</f>
        <v>1963</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2635</v>
      </c>
      <c r="E29" s="729"/>
      <c r="F29" s="729"/>
      <c r="G29" s="211" t="s">
        <v>198</v>
      </c>
      <c r="H29" s="707">
        <f>+AL27</f>
        <v>1963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2635</v>
      </c>
      <c r="E31" s="729"/>
      <c r="F31" s="729"/>
      <c r="G31" s="211" t="s">
        <v>198</v>
      </c>
      <c r="H31" s="707">
        <f>+AS24</f>
        <v>1963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東京エスオーシー株式会社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東京エスオーシー株式会社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東京エスオーシー株式会社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14" zoomScaleNormal="100" workbookViewId="0">
      <selection activeCell="AI29" sqref="AI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東京エスオーシー株式会社　横浜工場</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17.7</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0</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17.7</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51"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t="str">
        <f>IF(SUM(F12,F15)&gt;0,SUM(P12,P21,AH9,AS24,AS27,AS31)/SUM(F12,F15)*100,"")</f>
        <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t="str">
        <f>IF(SUM(F12,F15)&gt;0,SUM(P21,AS27,AS31,AU9,AU20)/SUM(F12,F15)*100,"")</f>
        <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東京エスオーシー株式会社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東京エスオーシー株式会社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Sheet1</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2025-05-21T08:06:00Z</dcterms:created>
  <dcterms:modified xsi:type="dcterms:W3CDTF">2025-05-21T08:06:00Z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