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120" yWindow="135" windowWidth="12360" windowHeight="14985"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2" i="94" s="1"/>
  <c r="W31" i="94" s="1"/>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O27" i="86" s="1"/>
  <c r="F12" i="86" s="1"/>
  <c r="Q30" i="87"/>
  <c r="O27" i="87" s="1"/>
  <c r="Q30" i="88"/>
  <c r="O27" i="88" s="1"/>
  <c r="Q30" i="89"/>
  <c r="O27" i="89" s="1"/>
  <c r="F12" i="89" s="1"/>
  <c r="Q30" i="79"/>
  <c r="O27" i="79" s="1"/>
  <c r="F12" i="79" s="1"/>
  <c r="Q30" i="81"/>
  <c r="O27" i="81" s="1"/>
  <c r="F12" i="81" s="1"/>
  <c r="Q30" i="84"/>
  <c r="O27" i="84" s="1"/>
  <c r="F12" i="84" s="1"/>
  <c r="Q30" i="82"/>
  <c r="O27" i="82" s="1"/>
  <c r="F12" i="82" s="1"/>
  <c r="Q30" i="80"/>
  <c r="O27" i="80" s="1"/>
  <c r="Q30" i="2"/>
  <c r="O27" i="2" s="1"/>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AK31" i="99"/>
  <c r="X30" i="94" l="1"/>
  <c r="U32" i="94"/>
  <c r="U31" i="94" s="1"/>
  <c r="M32" i="94"/>
  <c r="M31" i="94" s="1"/>
  <c r="M26" i="94" s="1"/>
  <c r="K32" i="94"/>
  <c r="K31" i="94" s="1"/>
  <c r="L38" i="94"/>
  <c r="L37" i="94" s="1"/>
  <c r="P32" i="94"/>
  <c r="P31" i="94" s="1"/>
  <c r="P26" i="94" s="1"/>
  <c r="L32" i="94"/>
  <c r="L31" i="94" s="1"/>
  <c r="L26" i="94" s="1"/>
  <c r="L27" i="94" s="1"/>
  <c r="I32" i="94"/>
  <c r="I31" i="94" s="1"/>
  <c r="I26" i="94" s="1"/>
  <c r="I27" i="94" s="1"/>
  <c r="H32" i="94"/>
  <c r="H31" i="94" s="1"/>
  <c r="H26" i="94" s="1"/>
  <c r="H27" i="94" s="1"/>
  <c r="Q32" i="94"/>
  <c r="Q31" i="94" s="1"/>
  <c r="Q26" i="94" s="1"/>
  <c r="Q27" i="94" s="1"/>
  <c r="F12" i="2"/>
  <c r="AK27" i="2"/>
  <c r="G43" i="94" s="1"/>
  <c r="X47" i="94"/>
  <c r="K229" i="95" s="1"/>
  <c r="K205" i="98" s="1"/>
  <c r="P38" i="94"/>
  <c r="P37" i="94" s="1"/>
  <c r="P19" i="94" s="1"/>
  <c r="G37" i="94"/>
  <c r="G19" i="94" s="1"/>
  <c r="X44" i="94"/>
  <c r="K226" i="95" s="1"/>
  <c r="K202" i="98" s="1"/>
  <c r="R38" i="94"/>
  <c r="R37" i="94" s="1"/>
  <c r="R19" i="94" s="1"/>
  <c r="O38" i="94"/>
  <c r="O37" i="94" s="1"/>
  <c r="O19" i="94" s="1"/>
  <c r="F12" i="77"/>
  <c r="AK27" i="77"/>
  <c r="K43" i="94" s="1"/>
  <c r="O16" i="87"/>
  <c r="O50" i="94" s="1"/>
  <c r="X21" i="87"/>
  <c r="J32" i="94"/>
  <c r="J31" i="94" s="1"/>
  <c r="J26" i="94" s="1"/>
  <c r="J27" i="94" s="1"/>
  <c r="X23" i="94"/>
  <c r="AK27" i="89"/>
  <c r="Q43" i="94" s="1"/>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AK27" i="79"/>
  <c r="R43" i="94" s="1"/>
  <c r="X18" i="79"/>
  <c r="X18" i="78"/>
  <c r="AK27" i="78"/>
  <c r="L43" i="94" s="1"/>
  <c r="F12" i="80"/>
  <c r="AK27" i="80"/>
  <c r="V43" i="94" s="1"/>
  <c r="F12" i="88"/>
  <c r="AK27" i="88"/>
  <c r="P43" i="94" s="1"/>
  <c r="AK27" i="76"/>
  <c r="J43" i="94" s="1"/>
  <c r="F12" i="76"/>
  <c r="U26" i="94"/>
  <c r="U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<sst xmlns="http://schemas.openxmlformats.org/spreadsheetml/2006/main" count="2765" uniqueCount="432">
  <si>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</si>
  <si>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</si>
  <si>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</si>
  <si>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</si>
  <si>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</si>
  <si>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</si>
  <si>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</si>
  <si>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</si>
  <si>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</si>
  <si>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</si>
  <si>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</si>
  <si>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</si>
  <si>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</si>
  <si>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</si>
  <si>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</si>
  <si>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</si>
  <si>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</si>
  <si>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</si>
  <si>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</si>
  <si>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</si>
  <si>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</si>
  <si>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</si>
  <si>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</si>
  <si>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</si>
  <si>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</si>
  <si>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</si>
  <si>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</si>
  <si>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</si>
  <si>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</si>
  <si>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</si>
  <si>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</si>
  <si>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</si>
  <si>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</si>
  <si>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</si>
  <si>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</si>
  <si>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</si>
  <si>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</si>
  <si>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</si>
  <si>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</si>
  <si>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</si>
  <si>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</si>
  <si>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</si>
  <si>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</si>
  <si>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</si>
  <si>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</si>
  <si>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</si>
  <si>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</si>
  <si>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</si>
  <si>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</si>
  <si>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</si>
  <si>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</si>
  <si>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</si>
  <si>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</si>
  <si>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</si>
  <si>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</si>
  <si>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</si>
  <si>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</si>
  <si>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</si>
  <si>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</si>
  <si>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</si>
  <si>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</si>
  <si>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</si>
  <si>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</si>
  <si>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</si>
  <si>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</si>
  <si>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</si>
  <si>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</si>
  <si>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</si>
  <si>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</si>
  <si>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</si>
  <si>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</si>
  <si>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</si>
  <si>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</si>
  <si>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</si>
  <si>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</si>
  <si>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</si>
  <si>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</si>
  <si>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</si>
  <si>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</si>
  <si>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</si>
  <si>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</si>
  <si>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</si>
  <si>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</si>
  <si>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</si>
  <si>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</si>
  <si>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</si>
  <si>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</si>
  <si>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</si>
  <si>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</si>
  <si>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</si>
  <si>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</si>
  <si>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</si>
  <si>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</si>
  <si>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</si>
  <si>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</si>
  <si>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</si>
  <si>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</si>
  <si>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</si>
  <si>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</si>
  <si>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</si>
  <si>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</si>
  <si>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</si>
  <si>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</si>
  <si>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</si>
  <si>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</si>
  <si>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</si>
  <si>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</si>
  <si>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</si>
  <si>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</si>
  <si>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</si>
  <si>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</si>
  <si>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</si>
  <si>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</si>
  <si>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</si>
  <si>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</si>
  <si>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</si>
  <si>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</si>
  <si>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</si>
  <si>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</si>
  <si>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</si>
  <si>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</si>
  <si>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</si>
  <si>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</si>
  <si>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</si>
  <si>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</si>
  <si>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</si>
  <si>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</si>
  <si>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</si>
  <si>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</si>
  <si>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</si>
  <si>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</si>
  <si>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</si>
  <si>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</si>
  <si>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</si>
  <si>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</si>
  <si>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</si>
  <si>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</si>
  <si>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</si>
  <si>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</si>
  <si>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</si>
  <si>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</si>
  <si>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</si>
  <si>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</si>
  <si>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</si>
  <si>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</si>
  <si>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</si>
  <si>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</si>
  <si>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</si>
  <si>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</si>
  <si>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</si>
  <si>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</si>
  <si>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</si>
  <si>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</si>
  <si>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</si>
  <si>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</si>
  <si>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</si>
  <si>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</si>
  <si>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</si>
  <si>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</si>
  <si>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</si>
  <si>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</si>
  <si>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</si>
  <si>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</si>
  <si>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</si>
  <si>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</si>
  <si>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</si>
  <si>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</si>
  <si>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</si>
  <si>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</si>
  <si>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</si>
  <si>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</si>
  <si>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</si>
  <si>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</si>
  <si>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</si>
  <si>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</si>
  <si>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</si>
  <si>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</si>
  <si>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</si>
  <si>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</si>
  <si>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</si>
  <si>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</si>
  <si>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</si>
  <si>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</si>
  <si>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</si>
  <si>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</si>
  <si>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</si>
  <si>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</si>
  <si>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</si>
  <si>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</si>
  <si>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</si>
  <si>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</si>
  <si>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</si>
  <si>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</si>
  <si>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</si>
  <si>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</si>
  <si>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</si>
  <si>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</si>
  <si>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</si>
  <si>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</si>
  <si>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</si>
  <si>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</si>
  <si>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</si>
  <si>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</si>
  <si>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</si>
  <si>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</si>
  <si>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</si>
  <si>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</si>
  <si>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</si>
  <si>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</si>
  <si>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</si>
  <si>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</si>
  <si>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</si>
  <si>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</si>
  <si>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</si>
  <si>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</si>
  <si>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</si>
  <si>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</si>
  <si>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</si>
  <si>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</si>
  <si>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</si>
  <si>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</si>
  <si>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</si>
  <si>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</si>
  <si>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</si>
  <si>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</si>
  <si>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</si>
  <si>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</si>
  <si>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</si>
  <si>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</si>
  <si>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</si>
  <si>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</si>
  <si>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</si>
  <si>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</si>
  <si>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</si>
  <si>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</si>
  <si>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</si>
  <si>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</si>
  <si>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</si>
  <si>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</si>
  <si>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</si>
  <si>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</si>
  <si>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</si>
  <si>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</si>
  <si>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</si>
  <si>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</si>
  <si>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</si>
  <si>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</si>
  <si>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</si>
  <si>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</si>
  <si>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</si>
  <si>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</si>
  <si>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</si>
  <si>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</si>
  <si>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</si>
  <si>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</si>
  <si>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</si>
  <si>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</si>
  <si>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</si>
  <si>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</si>
  <si>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</si>
  <si>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</si>
  <si>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</si>
  <si>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</si>
  <si>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</si>
  <si>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</si>
  <si>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</si>
  <si>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</si>
  <si>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</si>
  <si>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</si>
  <si>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</si>
  <si>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</si>
  <si>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</si>
  <si>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</si>
  <si>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</si>
  <si>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</si>
  <si>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</si>
  <si>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</si>
  <si>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</si>
  <si>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</si>
  <si>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</si>
  <si>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</si>
  <si>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</si>
  <si>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</si>
  <si>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</si>
  <si>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</si>
  <si>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</si>
  <si>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</si>
  <si>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</si>
  <si>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</si>
  <si>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</si>
  <si>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</si>
  <si>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</si>
  <si>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</si>
  <si>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</si>
  <si>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</si>
  <si>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</si>
  <si>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</si>
  <si>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</si>
  <si>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</si>
  <si>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</si>
  <si>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</si>
  <si>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</si>
  <si>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</si>
  <si>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</si>
  <si>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</si>
  <si>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</si>
  <si>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</si>
  <si>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</si>
  <si>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</si>
  <si>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</si>
  <si>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</si>
  <si>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</si>
  <si>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</si>
  <si>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</si>
  <si>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</si>
  <si>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</si>
  <si>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</si>
  <si>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</si>
  <si>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</si>
  <si>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</si>
  <si>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</si>
  <si>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</si>
  <si>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</si>
  <si>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</si>
  <si>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</si>
  <si>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</si>
  <si>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</si>
  <si>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</si>
  <si>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</si>
  <si>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</si>
  <si>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</si>
  <si>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</si>
  <si>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</si>
  <si>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</si>
  <si>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</si>
  <si>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</si>
  <si>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</si>
  <si>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</si>
  <si>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</si>
  <si>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</si>
  <si>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</si>
  <si>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</si>
  <si>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</si>
  <si>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</si>
  <si>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</si>
  <si>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</si>
  <si>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</si>
  <si>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</si>
  <si>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</si>
  <si>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</si>
  <si>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</si>
  <si>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</si>
  <si>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</si>
  <si>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</si>
  <si>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</si>
  <si>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</si>
  <si>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</si>
  <si>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</si>
  <si>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</si>
  <si>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</si>
  <si>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</si>
  <si>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</si>
  <si>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</si>
  <si>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</si>
  <si>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</si>
  <si>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</si>
  <si>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</si>
  <si>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</si>
  <si>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</si>
  <si>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</si>
  <si>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</si>
  <si>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</si>
  <si>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</si>
  <si>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</si>
  <si>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</si>
  <si>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</si>
  <si>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</si>
  <si>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</si>
  <si>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</si>
  <si>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</si>
  <si>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</si>
  <si>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</si>
  <si>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</si>
  <si>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</si>
  <si>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</si>
  <si>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</si>
  <si>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</si>
  <si>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</si>
  <si>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</si>
  <si>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</si>
  <si>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</si>
  <si>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</si>
  <si>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</si>
  <si>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</si>
  <si>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</si>
  <si>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</si>
  <si>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</si>
  <si>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</si>
  <si>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</si>
  <si>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</si>
  <si>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</si>
  <si>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</si>
  <si>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</si>
  <si>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</si>
  <si>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</si>
  <si>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</si>
  <si>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</si>
  <si>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</si>
  <si>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</si>
  <si>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</si>
  <si>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</si>
  <si>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</si>
  <si>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</si>
  <si>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</si>
  <si>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</si>
  <si>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</si>
  <si>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</si>
  <si>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</si>
  <si>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</si>
  <si>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</si>
  <si>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東京都大田区京浜島2-2-10</t>
    <phoneticPr fontId="3"/>
  </si>
  <si>
    <t>特管廃酸→収集運搬→中間処理(中和・脱水)→最終処分(再資源化・埋立)
特管廃ｱﾙｶﾘ→収集運搬→中間処理(中和・脱水)→最終処分(再資源化)</t>
    <phoneticPr fontId="3"/>
  </si>
  <si>
    <t>代表取締役社長-取締役-環境管理責任者-環境管理担当者-時間帯現場責任者</t>
    <phoneticPr fontId="3"/>
  </si>
  <si>
    <t>令和   7 年   5 月    23日</t>
    <phoneticPr fontId="3"/>
  </si>
  <si>
    <t>㈱アズマ　代表取締役社長　手塚　佳樹</t>
    <phoneticPr fontId="3"/>
  </si>
  <si>
    <t>株式会社　アズマ　テクノセンター</t>
    <phoneticPr fontId="3"/>
  </si>
  <si>
    <t>横浜市都筑区川和町186</t>
    <phoneticPr fontId="3"/>
  </si>
  <si>
    <t>03-3790-1071</t>
    <phoneticPr fontId="3"/>
  </si>
  <si>
    <t>横浜市長</t>
    <phoneticPr fontId="3"/>
  </si>
  <si>
    <t>Ｅ29－電気機械器具製造業</t>
    <phoneticPr fontId="3"/>
  </si>
  <si>
    <t>プリント基板　銅めっき工程</t>
    <phoneticPr fontId="3"/>
  </si>
  <si>
    <t>045-933-0191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</si>
</sst>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xmlns=""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xmlns=""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xmlns=""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xmlns=""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xmlns=""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xmlns=""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xmlns=""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xmlns=""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xmlns=""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xmlns=""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xmlns=""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xmlns=""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xmlns=""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xmlns=""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xmlns=""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xmlns=""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xmlns=""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xmlns=""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xmlns=""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xmlns=""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xmlns=""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xmlns=""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xmlns=""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xmlns=""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xmlns=""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xmlns=""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xmlns=""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xmlns=""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xmlns=""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xmlns=""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xmlns=""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xmlns=""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xmlns=""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xmlns=""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xmlns=""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xmlns=""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xmlns=""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xmlns=""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xmlns=""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xmlns=""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xmlns=""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xmlns=""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xmlns=""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xmlns=""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xmlns=""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xmlns=""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xmlns=""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xmlns=""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xmlns=""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xmlns=""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xmlns=""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xmlns=""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xmlns=""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xmlns=""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xmlns=""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xmlns=""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xmlns=""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xmlns=""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xmlns=""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xmlns=""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xmlns=""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xmlns=""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xmlns=""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xmlns=""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xmlns=""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xmlns=""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xmlns=""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xmlns=""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xmlns=""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xmlns=""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xmlns=""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xmlns=""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xmlns=""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xmlns=""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xmlns=""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xmlns=""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xmlns=""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xmlns=""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xmlns=""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xmlns=""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xmlns=""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xmlns=""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xmlns=""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xmlns=""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xmlns=""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xmlns=""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xmlns=""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xmlns=""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xmlns=""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xmlns=""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xmlns=""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xmlns=""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xmlns=""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xmlns=""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xmlns=""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xmlns=""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xmlns=""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xmlns=""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xmlns=""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xmlns=""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xmlns=""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xmlns=""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xmlns=""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xmlns=""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xmlns=""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xmlns=""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xmlns=""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xmlns=""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xmlns=""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xmlns=""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xmlns=""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xmlns=""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xmlns=""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xmlns=""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xmlns=""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xmlns=""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xmlns=""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xmlns=""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xmlns=""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xmlns=""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xmlns=""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xmlns=""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xmlns=""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xmlns=""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xmlns=""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xmlns=""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xmlns=""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xmlns=""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xmlns=""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xmlns=""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xmlns=""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xmlns=""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xmlns=""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xmlns=""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xmlns=""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xmlns=""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xmlns=""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xmlns=""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xmlns=""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xmlns=""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xmlns=""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xmlns=""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xmlns=""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xmlns=""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xmlns=""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xmlns=""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xmlns=""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xmlns=""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xmlns=""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xmlns=""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xmlns=""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xmlns=""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xmlns=""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xmlns=""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xmlns=""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xmlns=""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xmlns=""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xmlns=""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xmlns=""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xmlns=""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xmlns=""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xmlns=""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xmlns=""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xmlns=""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xmlns=""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xmlns=""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xmlns=""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xmlns=""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xmlns=""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xmlns=""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xmlns=""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xmlns=""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xmlns=""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xmlns=""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xmlns=""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xmlns=""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xmlns=""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xmlns=""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xmlns=""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xmlns=""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xmlns=""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xmlns=""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xmlns=""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xmlns=""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xmlns=""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xmlns=""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xmlns=""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xmlns=""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xmlns=""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xmlns=""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xmlns=""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xmlns=""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xmlns=""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xmlns=""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xmlns=""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xmlns=""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xmlns=""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xmlns=""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xmlns=""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xmlns=""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xmlns=""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xmlns=""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xmlns=""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xmlns=""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xmlns=""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xmlns=""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xmlns=""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xmlns=""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xmlns=""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xmlns=""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xmlns=""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xmlns=""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xmlns=""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xmlns=""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xmlns=""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xmlns=""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xmlns=""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xmlns=""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xmlns=""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xmlns=""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xmlns=""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xmlns=""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xmlns=""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xmlns=""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xmlns=""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xmlns=""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xmlns=""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xmlns=""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xmlns=""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xmlns=""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xmlns=""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xmlns=""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xmlns=""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xmlns=""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xmlns=""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xmlns=""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xmlns=""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xmlns=""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xmlns=""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xmlns=""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xmlns=""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xmlns=""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xmlns=""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xmlns=""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xmlns=""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xmlns=""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xmlns=""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xmlns=""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xmlns=""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xmlns=""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xmlns=""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xmlns=""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xmlns=""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xmlns=""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xmlns=""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xmlns=""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xmlns=""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xmlns=""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xmlns=""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xmlns=""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xmlns=""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xmlns=""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xmlns=""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xmlns=""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xmlns=""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xmlns=""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xmlns=""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xmlns=""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xmlns=""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xmlns=""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xmlns=""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xmlns=""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xmlns=""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xmlns=""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xmlns=""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xmlns=""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xmlns=""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xmlns=""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xmlns=""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xmlns=""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xmlns=""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xmlns=""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xmlns=""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xmlns=""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xmlns=""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xmlns=""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xmlns=""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xmlns=""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xmlns=""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xmlns=""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xmlns="" id="{00000000-0008-0000-1300-000003000000}"/>
                </a:ext>
              </a:extLst>
            </xdr:cNvPr>
            <xdr:cNvPicPr>
              <a:picLocks noChangeAspect="1" noChangeArrowheads="1"/>
              <a:extLst>
                <a:ext uri="{84589F7E-364E-4C9E-8A38-B11213B215E9}">
                  <a14:cameraTool cellRange="表紙!$F$62" spid="_x0000_s95684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xmlns="" id="{00000000-0008-0000-1300-000005000000}"/>
                </a:ext>
              </a:extLst>
            </xdr:cNvPr>
            <xdr:cNvPicPr>
              <a:picLocks noChangeAspect="1" noChangeArrowheads="1"/>
              <a:extLst>
                <a:ext uri="{84589F7E-364E-4C9E-8A38-B11213B215E9}">
                  <a14:cameraTool cellRange="表紙!$D$77" spid="_x0000_s95684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xmlns=""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xmlns=""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xmlns=""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xmlns=""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xmlns=""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xmlns=""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xmlns=""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xmlns=""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xmlns=""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xmlns=""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xmlns=""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xmlns=""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xmlns=""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xmlns=""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xmlns=""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xmlns=""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xmlns=""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xmlns=""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xmlns=""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xmlns=""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xmlns=""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xmlns=""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xmlns=""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xmlns=""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xmlns=""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xmlns=""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xmlns=""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xmlns=""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xmlns=""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xmlns=""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xmlns=""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xmlns=""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xmlns=""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xmlns=""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xmlns=""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xmlns=""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xmlns=""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xmlns=""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xmlns=""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xmlns=""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xmlns=""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xmlns=""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xmlns=""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xmlns=""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xmlns=""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xmlns=""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xmlns=""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xmlns=""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xmlns=""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xmlns=""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xmlns=""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xmlns=""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xmlns=""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xmlns=""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xmlns=""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xmlns=""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xmlns=""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xmlns=""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xmlns=""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xmlns=""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xmlns=""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xmlns=""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xmlns=""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xmlns=""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xmlns=""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xmlns=""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xmlns=""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xmlns=""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xmlns=""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xmlns=""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xmlns=""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xmlns=""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xmlns=""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xmlns=""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xmlns=""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xmlns=""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xmlns=""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xmlns=""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xmlns=""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xmlns=""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xmlns=""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xmlns=""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xmlns=""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xmlns=""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xmlns=""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xmlns=""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xmlns=""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xmlns=""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xmlns=""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xmlns=""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xmlns=""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xmlns=""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xmlns=""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xmlns=""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xmlns=""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xmlns=""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xmlns=""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xmlns=""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xmlns=""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xmlns=""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xmlns=""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xmlns=""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xmlns=""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xmlns=""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xmlns=""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xmlns=""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xmlns=""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xmlns=""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xmlns=""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xmlns=""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xmlns=""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xmlns=""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xmlns=""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xmlns=""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xmlns=""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xmlns=""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xmlns=""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xmlns=""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xmlns=""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xmlns=""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xmlns=""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xmlns=""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xmlns=""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xmlns=""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xmlns=""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xmlns=""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xmlns=""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xmlns=""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xmlns=""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xmlns=""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xmlns=""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xmlns=""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xmlns=""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xmlns=""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xmlns=""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xmlns=""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xmlns=""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xmlns=""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xmlns=""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xmlns=""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xmlns=""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xmlns=""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xmlns=""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xmlns=""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xmlns=""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xmlns=""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xmlns=""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xmlns=""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xmlns=""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xmlns=""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xmlns=""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xmlns=""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xmlns=""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xmlns=""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xmlns=""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xmlns=""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xmlns=""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xmlns=""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xmlns=""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xmlns=""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xmlns=""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xmlns=""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xmlns=""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xmlns=""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xmlns=""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xmlns=""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xmlns=""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xmlns=""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xmlns=""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xmlns=""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xmlns=""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xmlns=""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xmlns=""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xmlns=""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xmlns=""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xmlns=""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xmlns=""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xmlns=""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xmlns=""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xmlns=""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xmlns=""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xmlns=""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xmlns=""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xmlns=""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xmlns=""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xmlns=""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xmlns=""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xmlns=""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xmlns=""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xmlns=""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xmlns=""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xmlns=""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xmlns=""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xmlns=""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xmlns=""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xmlns=""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xmlns=""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xmlns=""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xmlns=""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xmlns=""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xmlns=""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xmlns=""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xmlns=""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xmlns=""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xmlns=""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xmlns=""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xmlns=""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xmlns=""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xmlns=""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xmlns=""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xmlns=""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xmlns=""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xmlns=""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xmlns=""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xmlns=""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xmlns=""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xmlns=""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xmlns=""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xmlns=""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xmlns=""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xmlns=""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xmlns=""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xmlns=""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xmlns=""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xmlns=""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xmlns=""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xmlns=""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xmlns=""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xmlns=""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xmlns=""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xmlns=""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xmlns=""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xmlns=""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xmlns=""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xmlns=""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xmlns=""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xmlns=""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xmlns=""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xmlns=""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xmlns=""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xmlns=""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xmlns=""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xmlns=""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xmlns=""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xmlns=""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xmlns=""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xmlns=""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xmlns=""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xmlns=""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xmlns=""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xmlns=""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xmlns=""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xmlns=""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xmlns=""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xmlns=""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xmlns=""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xmlns=""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xmlns=""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xmlns=""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xmlns=""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xmlns=""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xmlns=""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xmlns=""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xmlns=""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xmlns=""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xmlns=""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xmlns=""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xmlns=""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xmlns=""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xmlns=""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xmlns=""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xmlns=""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xmlns=""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xmlns=""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xmlns=""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20"/>
  <sheetViews>
    <sheetView showGridLines="0" tabSelected="1" view="pageBreakPreview" topLeftCell="A52" zoomScaleNormal="100" zoomScaleSheetLayoutView="100" workbookViewId="0">
      <selection activeCell="F62" sqref="F62:U72"/>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423</v>
      </c>
      <c r="Q35" s="560"/>
      <c r="R35" s="560"/>
      <c r="S35" s="560"/>
      <c r="T35" s="560"/>
      <c r="U35" s="561"/>
      <c r="W35" s="16"/>
      <c r="X35" s="16"/>
      <c r="Y35" s="18"/>
    </row>
    <row r="36" spans="1:25" ht="13.5">
      <c r="C36" s="80"/>
      <c r="S36" s="38"/>
      <c r="T36" s="38"/>
      <c r="U36" s="82"/>
      <c r="W36" s="16"/>
      <c r="X36" s="16"/>
      <c r="Y36" s="18"/>
    </row>
    <row r="37" spans="1:25" ht="13.5">
      <c r="C37" s="557" t="s">
        <v>428</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420</v>
      </c>
      <c r="M40" s="486"/>
      <c r="N40" s="486"/>
      <c r="O40" s="486"/>
      <c r="P40" s="486"/>
      <c r="Q40" s="486"/>
      <c r="R40" s="486"/>
      <c r="S40" s="486"/>
      <c r="T40" s="486"/>
      <c r="U40" s="487"/>
      <c r="W40" s="16"/>
      <c r="X40" s="16"/>
    </row>
    <row r="41" spans="1:25" ht="26.25" customHeight="1">
      <c r="C41" s="80"/>
      <c r="I41" s="20"/>
      <c r="J41" s="20" t="s">
        <v>7</v>
      </c>
      <c r="K41" s="20"/>
      <c r="L41" s="486" t="s">
        <v>424</v>
      </c>
      <c r="M41" s="486"/>
      <c r="N41" s="486"/>
      <c r="O41" s="486"/>
      <c r="P41" s="486"/>
      <c r="Q41" s="486"/>
      <c r="R41" s="486"/>
      <c r="S41" s="486"/>
      <c r="T41" s="486"/>
      <c r="U41" s="487"/>
    </row>
    <row r="42" spans="1:25">
      <c r="C42" s="80"/>
      <c r="L42" s="17" t="s">
        <v>8</v>
      </c>
      <c r="U42" s="81"/>
    </row>
    <row r="43" spans="1:25" ht="13.5">
      <c r="C43" s="80"/>
      <c r="L43" s="21"/>
      <c r="M43" s="21" t="s">
        <v>9</v>
      </c>
      <c r="N43" s="21"/>
      <c r="O43" s="488" t="s">
        <v>427</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425</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2762</v>
      </c>
      <c r="Q49" s="550"/>
      <c r="R49" s="550"/>
      <c r="S49" s="550"/>
      <c r="T49" s="550"/>
      <c r="U49" s="551"/>
    </row>
    <row r="50" spans="3:23" ht="26.25" customHeight="1">
      <c r="C50" s="510" t="s">
        <v>11</v>
      </c>
      <c r="D50" s="562"/>
      <c r="E50" s="563"/>
      <c r="F50" s="461" t="s">
        <v>426</v>
      </c>
      <c r="G50" s="462"/>
      <c r="H50" s="462"/>
      <c r="I50" s="462"/>
      <c r="J50" s="462"/>
      <c r="K50" s="462"/>
      <c r="L50" s="462"/>
      <c r="M50" s="462"/>
      <c r="N50" s="116" t="s">
        <v>131</v>
      </c>
      <c r="O50" s="425"/>
      <c r="P50" s="425"/>
      <c r="Q50" s="552" t="s">
        <v>431</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429</v>
      </c>
      <c r="G54" s="543"/>
      <c r="H54" s="543"/>
      <c r="I54" s="543"/>
      <c r="J54" s="543"/>
      <c r="K54" s="543"/>
      <c r="L54" s="27" t="s">
        <v>48</v>
      </c>
      <c r="M54" s="27"/>
      <c r="N54" s="544" t="s">
        <v>430</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v>1200</v>
      </c>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421</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422</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3</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544.13</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2</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515.29999999999995</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544.13</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t="str">
        <f>+別紙!X16</f>
        <v>0</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515.29999999999995</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544.13</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4" zoomScaleNormal="100" workbookViewId="0">
      <selection activeCell="P10" sqref="P1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12.88</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12.88</v>
      </c>
      <c r="G29" s="641"/>
      <c r="H29" s="201" t="s">
        <v>155</v>
      </c>
      <c r="L29" s="653"/>
      <c r="O29" s="56"/>
      <c r="P29" s="134"/>
      <c r="Q29" s="51" t="s">
        <v>142</v>
      </c>
      <c r="R29" s="662" t="s">
        <v>33</v>
      </c>
      <c r="S29" s="684"/>
      <c r="T29" s="684"/>
      <c r="U29" s="685"/>
      <c r="V29" s="48"/>
      <c r="W29" s="67"/>
      <c r="X29" s="715" t="s">
        <v>227</v>
      </c>
      <c r="Y29" s="716"/>
      <c r="Z29" s="642">
        <v>0</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株式会社　アズマ　テクノセンター</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522.58000000000004</v>
      </c>
      <c r="I9" s="373">
        <f>IF(OR(ｳ.特管廃ｱﾙｶﾘ!F24&gt;0,ｳ.特管廃ｱﾙｶﾘ!F24&lt;0),ｳ.特管廃ｱﾙｶﾘ!F24,IF(I$19&gt;0,"0",0))</f>
        <v>8.67</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12.88</v>
      </c>
      <c r="V9" s="373">
        <f>IF(OR(ﾀ.有害廃ｱﾙｶﾘ!F24&gt;0,ﾀ.有害廃ｱﾙｶﾘ!F24&lt;0),ﾀ.有害廃ｱﾙｶﾘ!F24,IF(V$19&gt;0,"0",0))</f>
        <v>0</v>
      </c>
      <c r="W9" s="373">
        <f>IF(OR(ﾁ.廃水銀等!F24&gt;0,ﾁ.廃水銀等!F24&lt;0),ﾁ.廃水銀等!F24,IF(W$19&gt;0,"0",0))</f>
        <v>0</v>
      </c>
      <c r="X9" s="374">
        <f>IF(SUM(G9:W9)&gt;0,SUM(G9:W9),IF(X$19&gt;0,"0",0))</f>
        <v>544.13</v>
      </c>
    </row>
    <row r="10" spans="2:24" ht="24" customHeight="1">
      <c r="B10" s="157" t="s">
        <v>365</v>
      </c>
      <c r="C10" s="751" t="s">
        <v>213</v>
      </c>
      <c r="D10" s="751"/>
      <c r="E10" s="751"/>
      <c r="F10" s="752"/>
      <c r="G10" s="375">
        <f>IF(OR(ｱ.特管廃油!F25&gt;0,ｱ.特管廃油!F25&lt;0),ｱ.特管廃油!F25,IF(G$19&gt;0,"0",0))</f>
        <v>0</v>
      </c>
      <c r="H10" s="375" t="str">
        <f>IF(OR(ｲ.特管廃酸!F25&gt;0,ｲ.特管廃酸!F25&lt;0),ｲ.特管廃酸!F25,IF(H$19&gt;0,"0",0))</f>
        <v>0</v>
      </c>
      <c r="I10" s="375" t="str">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t="str">
        <f>IF(OR(ｲ.特管廃酸!F26&gt;0,ｲ.特管廃酸!F26&lt;0),ｲ.特管廃酸!F26,IF(H$19&gt;0,"0",0))</f>
        <v>0</v>
      </c>
      <c r="I11" s="377" t="str">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t="str">
        <f>IF(OR(ｲ.特管廃酸!F27&gt;0,ｲ.特管廃酸!F27&lt;0),ｲ.特管廃酸!F27,IF(H$19&gt;0,"0",0))</f>
        <v>0</v>
      </c>
      <c r="I12" s="377" t="str">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t="str">
        <f>IF(OR(ｲ.特管廃酸!F28&gt;0,ｲ.特管廃酸!F28&lt;0),ｲ.特管廃酸!F28,IF(H$19&gt;0,"0",0))</f>
        <v>0</v>
      </c>
      <c r="I13" s="377" t="str">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522.58000000000004</v>
      </c>
      <c r="I14" s="377">
        <f>IF(OR(ｳ.特管廃ｱﾙｶﾘ!F29&gt;0,ｳ.特管廃ｱﾙｶﾘ!F29&lt;0),ｳ.特管廃ｱﾙｶﾘ!F29,IF(I$19&gt;0,"0",0))</f>
        <v>8.67</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12.88</v>
      </c>
      <c r="V14" s="377">
        <f>IF(OR(ﾀ.有害廃ｱﾙｶﾘ!F29&gt;0,ﾀ.有害廃ｱﾙｶﾘ!F29&lt;0),ﾀ.有害廃ｱﾙｶﾘ!F29,IF(V$19&gt;0,"0",0))</f>
        <v>0</v>
      </c>
      <c r="W14" s="377">
        <f>IF(OR(ﾁ.廃水銀等!F29&gt;0,ﾁ.廃水銀等!F29&lt;0),ﾁ.廃水銀等!F29,IF(W$19&gt;0,"0",0))</f>
        <v>0</v>
      </c>
      <c r="X14" s="378">
        <f t="shared" si="0"/>
        <v>544.13</v>
      </c>
    </row>
    <row r="15" spans="2:24" ht="24" customHeight="1">
      <c r="B15" s="157" t="s">
        <v>168</v>
      </c>
      <c r="C15" s="757" t="s">
        <v>218</v>
      </c>
      <c r="D15" s="757"/>
      <c r="E15" s="757"/>
      <c r="F15" s="758"/>
      <c r="G15" s="377">
        <f>IF(OR(ｱ.特管廃油!F30&gt;0,ｱ.特管廃油!F30&lt;0),ｱ.特管廃油!F30,IF(G$19&gt;0,"0",0))</f>
        <v>0</v>
      </c>
      <c r="H15" s="377" t="str">
        <f>IF(OR(ｲ.特管廃酸!F30&gt;0,ｲ.特管廃酸!F30&lt;0),ｲ.特管廃酸!F30,IF(H$19&gt;0,"0",0))</f>
        <v>0</v>
      </c>
      <c r="I15" s="377" t="str">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0</v>
      </c>
      <c r="H16" s="377" t="str">
        <f>IF(OR(ｲ.特管廃酸!F31&gt;0,ｲ.特管廃酸!F31&lt;0),ｲ.特管廃酸!F31,IF(H$19&gt;0,"0",0))</f>
        <v>0</v>
      </c>
      <c r="I16" s="377" t="str">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7" t="s">
        <v>374</v>
      </c>
      <c r="D17" s="757"/>
      <c r="E17" s="757"/>
      <c r="F17" s="758"/>
      <c r="G17" s="377">
        <f>IF(OR(ｱ.特管廃油!F32&gt;0,ｱ.特管廃油!F32&lt;0),ｱ.特管廃油!F32,IF(G$19&gt;0,"0",0))</f>
        <v>0</v>
      </c>
      <c r="H17" s="377" t="str">
        <f>IF(OR(ｲ.特管廃酸!F32&gt;0,ｲ.特管廃酸!F32&lt;0),ｲ.特管廃酸!F32,IF(H$19&gt;0,"0",0))</f>
        <v>0</v>
      </c>
      <c r="I17" s="377" t="str">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t="str">
        <f>IF(OR(ｲ.特管廃酸!F33&gt;0,ｲ.特管廃酸!F33&lt;0),ｲ.特管廃酸!F33,IF(H$19&gt;0,"0",0))</f>
        <v>0</v>
      </c>
      <c r="I18" s="379" t="str">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506.9</v>
      </c>
      <c r="I19" s="372">
        <f t="shared" si="1"/>
        <v>8.4</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515.29999999999995</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506.9</v>
      </c>
      <c r="I37" s="404">
        <f t="shared" si="7"/>
        <v>8.4</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515.29999999999995</v>
      </c>
    </row>
    <row r="38" spans="2:24" ht="24" customHeight="1">
      <c r="B38" s="155"/>
      <c r="C38" s="779"/>
      <c r="D38" s="214"/>
      <c r="E38" s="212" t="s">
        <v>231</v>
      </c>
      <c r="F38" s="417"/>
      <c r="G38" s="398">
        <f t="shared" ref="G38:V38" si="8">SUM(G39:G41)</f>
        <v>0</v>
      </c>
      <c r="H38" s="398">
        <f t="shared" si="8"/>
        <v>506.9</v>
      </c>
      <c r="I38" s="398">
        <f t="shared" si="8"/>
        <v>8.4</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515.29999999999995</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0</v>
      </c>
      <c r="H40" s="400">
        <f>+ｲ.特管廃酸!$Z$29</f>
        <v>506.9</v>
      </c>
      <c r="I40" s="400">
        <f>+ｳ.特管廃ｱﾙｶﾘ!$Z$29</f>
        <v>8.4</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515.29999999999995</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506.9</v>
      </c>
      <c r="I43" s="406">
        <f>+ｳ.特管廃ｱﾙｶﾘ!$AK$27</f>
        <v>8.4</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515.29999999999995</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1029.48</v>
      </c>
      <c r="I55" s="414">
        <f t="shared" si="9"/>
        <v>17.07</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12.88</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株式会社　アズマ　テクノセンター</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 年   5 月    23日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東京都大田区京浜島2-2-10</v>
      </c>
      <c r="M16" s="801"/>
      <c r="N16" s="801"/>
      <c r="O16" s="801"/>
      <c r="P16" s="801"/>
      <c r="Q16" s="801"/>
      <c r="R16" s="801"/>
      <c r="S16" s="801"/>
      <c r="T16" s="801"/>
      <c r="U16" s="303"/>
    </row>
    <row r="17" spans="1:22" ht="26.25" customHeight="1">
      <c r="C17" s="80"/>
      <c r="I17" s="20"/>
      <c r="J17" s="20" t="s">
        <v>7</v>
      </c>
      <c r="K17" s="20"/>
      <c r="L17" s="801" t="str">
        <f>+表紙!L41</f>
        <v>㈱アズマ　代表取締役社長　手塚　佳樹</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03-3790-1071</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株式会社　アズマ　テクノセンター</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2762</v>
      </c>
      <c r="Q25" s="813"/>
      <c r="R25" s="813"/>
      <c r="S25" s="813"/>
      <c r="T25" s="813"/>
      <c r="U25" s="814"/>
    </row>
    <row r="26" spans="1:22" ht="26.25" customHeight="1">
      <c r="C26" s="510" t="s">
        <v>11</v>
      </c>
      <c r="D26" s="562"/>
      <c r="E26" s="563"/>
      <c r="F26" s="835" t="str">
        <f>+表紙!F50</f>
        <v>横浜市都筑区川和町186</v>
      </c>
      <c r="G26" s="836"/>
      <c r="H26" s="836"/>
      <c r="I26" s="836"/>
      <c r="J26" s="836"/>
      <c r="K26" s="836"/>
      <c r="L26" s="836"/>
      <c r="M26" s="836"/>
      <c r="N26" s="116" t="s">
        <v>131</v>
      </c>
      <c r="O26"/>
      <c r="P26"/>
      <c r="Q26" s="815" t="str">
        <f>IF(+表紙!Q50="","",+表紙!Q50)</f>
        <v>045-933-0191</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Ｅ29－電気機械器具製造業</v>
      </c>
      <c r="G30" s="818"/>
      <c r="H30" s="818"/>
      <c r="I30" s="818"/>
      <c r="J30" s="818"/>
      <c r="K30" s="818"/>
      <c r="L30" s="27" t="s">
        <v>48</v>
      </c>
      <c r="M30" s="27"/>
      <c r="N30" s="581" t="str">
        <f>IF(COUNTA(表紙!N54)=1,+表紙!N54,"")</f>
        <v>プリント基板　銅めっき工程</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f>IF(+表紙!N55="","",+表紙!N55)</f>
        <v>1200</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t="str">
        <f>IF(+表紙!F61="","",+表紙!F61)</f>
        <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特管廃酸→収集運搬→中間処理(中和・脱水)→最終処分(再資源化・埋立)
特管廃ｱﾙｶﾘ→収集運搬→中間処理(中和・脱水)→最終処分(再資源化)</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3</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544.13</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2</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515.29999999999995</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544.13</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t="str">
        <f>+表紙!K210</f>
        <v>0</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515.29999999999995</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544.13</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H15"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506.9</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522.58000000000004</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506.9</v>
      </c>
      <c r="P27" s="680"/>
      <c r="Q27" s="680"/>
      <c r="R27" s="680"/>
      <c r="S27" s="44" t="s">
        <v>38</v>
      </c>
      <c r="T27" s="65"/>
      <c r="U27" s="65"/>
      <c r="X27" s="63" t="s">
        <v>39</v>
      </c>
      <c r="Y27" s="66"/>
      <c r="AG27" s="53"/>
      <c r="AH27" s="53"/>
      <c r="AI27" s="53"/>
      <c r="AJ27" s="53"/>
      <c r="AK27" s="650">
        <f>+AG18+O27</f>
        <v>506.9</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522.58000000000004</v>
      </c>
      <c r="G29" s="641"/>
      <c r="H29" s="201" t="s">
        <v>155</v>
      </c>
      <c r="L29" s="653"/>
      <c r="O29" s="56"/>
      <c r="P29" s="134"/>
      <c r="Q29" s="51" t="s">
        <v>142</v>
      </c>
      <c r="R29" s="662" t="s">
        <v>33</v>
      </c>
      <c r="S29" s="684"/>
      <c r="T29" s="684"/>
      <c r="U29" s="685"/>
      <c r="V29" s="48"/>
      <c r="W29" s="67"/>
      <c r="X29" s="715" t="s">
        <v>227</v>
      </c>
      <c r="Y29" s="716"/>
      <c r="Z29" s="642">
        <v>506.9</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506.9</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H14"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8.4</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8.67</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8.4</v>
      </c>
      <c r="P27" s="680"/>
      <c r="Q27" s="680"/>
      <c r="R27" s="680"/>
      <c r="S27" s="44" t="s">
        <v>38</v>
      </c>
      <c r="T27" s="65"/>
      <c r="U27" s="65"/>
      <c r="X27" s="63" t="s">
        <v>39</v>
      </c>
      <c r="Y27" s="66"/>
      <c r="AG27" s="53"/>
      <c r="AH27" s="53"/>
      <c r="AI27" s="53"/>
      <c r="AJ27" s="53"/>
      <c r="AK27" s="650">
        <f>+AG18+O27</f>
        <v>8.4</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8.67</v>
      </c>
      <c r="G29" s="641"/>
      <c r="H29" s="201" t="s">
        <v>155</v>
      </c>
      <c r="L29" s="653"/>
      <c r="O29" s="56"/>
      <c r="P29" s="134"/>
      <c r="Q29" s="51" t="s">
        <v>142</v>
      </c>
      <c r="R29" s="662" t="s">
        <v>33</v>
      </c>
      <c r="S29" s="684"/>
      <c r="T29" s="684"/>
      <c r="U29" s="685"/>
      <c r="V29" s="48"/>
      <c r="W29" s="67"/>
      <c r="X29" s="715" t="s">
        <v>227</v>
      </c>
      <c r="Y29" s="716"/>
      <c r="Z29" s="642">
        <v>8.4</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8.4</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株式会社　アズマ　テクノセンター</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2025-05-19T02:44:32Z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