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codeName="ThisWorkbook"/>
  <xr:revisionPtr revIDLastSave="0" documentId="13_ncr:1_{9D76E82A-A9A4-4CB2-A7EC-0117DD9BD3D4}" xr6:coauthVersionLast="47" xr6:coauthVersionMax="47" xr10:uidLastSave="{00000000-0000-0000-0000-000000000000}"/>
  <bookViews>
    <workbookView xWindow="2460" yWindow="2460" windowWidth="15330" windowHeight="10890" tabRatio="808" firstSheet="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<sst xmlns="http://schemas.openxmlformats.org/spreadsheetml/2006/main" count="3307" uniqueCount="473">
  <si>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</si>
  <si>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</si>
  <si>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</si>
  <si>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</si>
  <si>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</si>
  <si>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</si>
  <si>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</si>
  <si>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</si>
  <si>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</si>
  <si>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</si>
  <si>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</si>
  <si>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</si>
  <si>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</si>
  <si>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</si>
  <si>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</si>
  <si>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</si>
  <si>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</si>
  <si>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</si>
  <si>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</si>
  <si>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</si>
  <si>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</si>
  <si>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</si>
  <si>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</si>
  <si>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</si>
  <si>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</si>
  <si>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</si>
  <si>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</si>
  <si>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</si>
  <si>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</si>
  <si>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</si>
  <si>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</si>
  <si>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</si>
  <si>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</si>
  <si>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</si>
  <si>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</si>
  <si>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</si>
  <si>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</si>
  <si>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</si>
  <si>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</si>
  <si>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</si>
  <si>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</si>
  <si>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</si>
  <si>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</si>
  <si>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</si>
  <si>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</si>
  <si>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</si>
  <si>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</si>
  <si>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</si>
  <si>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</si>
  <si>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</si>
  <si>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</si>
  <si>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</si>
  <si>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</si>
  <si>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</si>
  <si>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</si>
  <si>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</si>
  <si>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</si>
  <si>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</si>
  <si>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</si>
  <si>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</si>
  <si>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</si>
  <si>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</si>
  <si>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</si>
  <si>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</si>
  <si>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</si>
  <si>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</si>
  <si>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</si>
  <si>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</si>
  <si>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</si>
  <si>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</si>
  <si>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</si>
  <si>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</si>
  <si>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</si>
  <si>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</si>
  <si>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</si>
  <si>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</si>
  <si>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</si>
  <si>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</si>
  <si>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</si>
  <si>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</si>
  <si>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</si>
  <si>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</si>
  <si>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</si>
  <si>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</si>
  <si>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</si>
  <si>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</si>
  <si>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</si>
  <si>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</si>
  <si>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</si>
  <si>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</si>
  <si>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</si>
  <si>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</si>
  <si>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</si>
  <si>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</si>
  <si>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</si>
  <si>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</si>
  <si>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</si>
  <si>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</si>
  <si>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</si>
  <si>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</si>
  <si>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</si>
  <si>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</si>
  <si>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</si>
  <si>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</si>
  <si>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</si>
  <si>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</si>
  <si>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</si>
  <si>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</si>
  <si>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</si>
  <si>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</si>
  <si>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</si>
  <si>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</si>
  <si>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</si>
  <si>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</si>
  <si>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</si>
  <si>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</si>
  <si>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</si>
  <si>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</si>
  <si>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</si>
  <si>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</si>
  <si>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</si>
  <si>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</si>
  <si>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</si>
  <si>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</si>
  <si>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</si>
  <si>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</si>
  <si>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</si>
  <si>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</si>
  <si>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</si>
  <si>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</si>
  <si>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</si>
  <si>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</si>
  <si>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</si>
  <si>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</si>
  <si>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</si>
  <si>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</si>
  <si>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</si>
  <si>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</si>
  <si>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</si>
  <si>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</si>
  <si>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</si>
  <si>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</si>
  <si>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</si>
  <si>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</si>
  <si>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</si>
  <si>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</si>
  <si>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</si>
  <si>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</si>
  <si>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</si>
  <si>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</si>
  <si>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</si>
  <si>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</si>
  <si>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</si>
  <si>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</si>
  <si>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</si>
  <si>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</si>
  <si>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</si>
  <si>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</si>
  <si>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</si>
  <si>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</si>
  <si>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</si>
  <si>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</si>
  <si>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</si>
  <si>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</si>
  <si>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</si>
  <si>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</si>
  <si>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</si>
  <si>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</si>
  <si>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</si>
  <si>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</si>
  <si>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</si>
  <si>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</si>
  <si>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</si>
  <si>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</si>
  <si>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</si>
  <si>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</si>
  <si>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</si>
  <si>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</si>
  <si>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</si>
  <si>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</si>
  <si>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</si>
  <si>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</si>
  <si>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</si>
  <si>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</si>
  <si>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</si>
  <si>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</si>
  <si>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</si>
  <si>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</si>
  <si>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</si>
  <si>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</si>
  <si>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</si>
  <si>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</si>
  <si>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</si>
  <si>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</si>
  <si>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</si>
  <si>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</si>
  <si>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</si>
  <si>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</si>
  <si>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</si>
  <si>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</si>
  <si>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</si>
  <si>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</si>
  <si>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</si>
  <si>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</si>
  <si>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</si>
  <si>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</si>
  <si>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</si>
  <si>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</si>
  <si>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</si>
  <si>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</si>
  <si>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</si>
  <si>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</si>
  <si>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</si>
  <si>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</si>
  <si>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</si>
  <si>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</si>
  <si>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</si>
  <si>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</si>
  <si>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</si>
  <si>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</si>
  <si>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</si>
  <si>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</si>
  <si>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</si>
  <si>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</si>
  <si>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</si>
  <si>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</si>
  <si>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</si>
  <si>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</si>
  <si>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</si>
  <si>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</si>
  <si>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</si>
  <si>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</si>
  <si>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</si>
  <si>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</si>
  <si>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</si>
  <si>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</si>
  <si>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</si>
  <si>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</si>
  <si>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</si>
  <si>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</si>
  <si>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</si>
  <si>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</si>
  <si>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</si>
  <si>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</si>
  <si>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</si>
  <si>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</si>
  <si>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</si>
  <si>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</si>
  <si>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</si>
  <si>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</si>
  <si>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</si>
  <si>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</si>
  <si>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</si>
  <si>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</si>
  <si>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</si>
  <si>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</si>
  <si>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</si>
  <si>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</si>
  <si>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</si>
  <si>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</si>
  <si>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</si>
  <si>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</si>
  <si>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</si>
  <si>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</si>
  <si>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</si>
  <si>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</si>
  <si>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</si>
  <si>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</si>
  <si>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</si>
  <si>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</si>
  <si>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</si>
  <si>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</si>
  <si>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</si>
  <si>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</si>
  <si>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</si>
  <si>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</si>
  <si>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</si>
  <si>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</si>
  <si>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</si>
  <si>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</si>
  <si>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</si>
  <si>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</si>
  <si>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</si>
  <si>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</si>
  <si>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</si>
  <si>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</si>
  <si>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</si>
  <si>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</si>
  <si>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</si>
  <si>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</si>
  <si>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</si>
  <si>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</si>
  <si>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</si>
  <si>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</si>
  <si>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</si>
  <si>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</si>
  <si>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</si>
  <si>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</si>
  <si>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</si>
  <si>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</si>
  <si>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</si>
  <si>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</si>
  <si>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</si>
  <si>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</si>
  <si>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</si>
  <si>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</si>
  <si>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</si>
  <si>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</si>
  <si>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</si>
  <si>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</si>
  <si>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</si>
  <si>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</si>
  <si>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</si>
  <si>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</si>
  <si>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</si>
  <si>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</si>
  <si>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</si>
  <si>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</si>
  <si>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</si>
  <si>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</si>
  <si>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</si>
  <si>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</si>
  <si>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</si>
  <si>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</si>
  <si>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</si>
  <si>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</si>
  <si>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</si>
  <si>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</si>
  <si>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</si>
  <si>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</si>
  <si>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</si>
  <si>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</si>
  <si>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</si>
  <si>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</si>
  <si>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</si>
  <si>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</si>
  <si>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</si>
  <si>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</si>
  <si>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</si>
  <si>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</si>
  <si>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</si>
  <si>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</si>
  <si>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</si>
  <si>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</si>
  <si>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</si>
  <si>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</si>
  <si>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</si>
  <si>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</si>
  <si>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</si>
  <si>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</si>
  <si>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</si>
  <si>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</si>
  <si>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</si>
  <si>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</si>
  <si>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</si>
  <si>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</si>
  <si>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</si>
  <si>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</si>
  <si>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</si>
  <si>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</si>
  <si>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</si>
  <si>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</si>
  <si>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</si>
  <si>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</si>
  <si>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</si>
  <si>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</si>
  <si>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</si>
  <si>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</si>
  <si>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</si>
  <si>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</si>
  <si>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</si>
  <si>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</si>
  <si>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</si>
  <si>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</si>
  <si>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</si>
  <si>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</si>
  <si>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</si>
  <si>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</si>
  <si>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</si>
  <si>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</si>
  <si>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</si>
  <si>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</si>
  <si>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</si>
  <si>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</si>
  <si>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</si>
  <si>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</si>
  <si>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</si>
  <si>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</si>
  <si>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</si>
  <si>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</si>
  <si>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</si>
  <si>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</si>
  <si>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</si>
  <si>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</si>
  <si>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</si>
  <si>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</si>
  <si>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</si>
  <si>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</si>
  <si>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</si>
  <si>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</si>
  <si>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</si>
  <si>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</si>
  <si>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</si>
  <si>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</si>
  <si>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</si>
  <si>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</si>
  <si>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</si>
  <si>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</si>
  <si>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</si>
  <si>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</si>
  <si>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</si>
  <si>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</si>
  <si>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</si>
  <si>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</si>
  <si>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</si>
  <si>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</si>
  <si>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</si>
  <si>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</si>
  <si>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</si>
  <si>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</si>
  <si>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</si>
  <si>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</si>
  <si>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</si>
  <si>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</si>
  <si>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</si>
  <si>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</si>
  <si>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</si>
  <si>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</si>
  <si>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</si>
  <si>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</si>
  <si>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</si>
  <si>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</si>
  <si>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</si>
  <si>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</si>
  <si>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</si>
  <si>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</si>
  <si>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</si>
  <si>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</si>
  <si>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</si>
  <si>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</si>
  <si>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</si>
  <si>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</si>
  <si>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</si>
  <si>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</si>
  <si>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</si>
  <si>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</si>
  <si>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</si>
  <si>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</si>
  <si>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</si>
  <si>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</si>
  <si>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</si>
  <si>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</si>
  <si>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</si>
  <si>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</si>
  <si>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</si>
  <si>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</si>
  <si>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</si>
  <si>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</si>
  <si>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</si>
  <si>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</si>
  <si>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</si>
  <si>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</si>
  <si>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</si>
  <si>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東京都江戸川区東瑞江二丁目4番29号</t>
  </si>
  <si>
    <t>株式会社内山アドバンス　　　　　　　　　　　　　　　　　　　　　　　　　　　代表取締役　　柳内　光子</t>
  </si>
  <si>
    <t>株式会社内山アドバンス　磯子工場</t>
  </si>
  <si>
    <t>神奈川県横浜市磯子区新磯子町8</t>
  </si>
  <si>
    <t>047-398-8801</t>
  </si>
  <si>
    <t>生コンクリート製造業</t>
  </si>
  <si>
    <t>-</t>
  </si>
  <si>
    <t>○</t>
  </si>
  <si>
    <t>045-755-2391</t>
    <phoneticPr fontId="3"/>
  </si>
  <si>
    <t>令和    7年    6月   24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</si>
</sst>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4" zoomScaleNormal="100" zoomScaleSheetLayoutView="100" workbookViewId="0">
      <selection activeCell="R36" sqref="R3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470</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472</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2759</v>
      </c>
      <c r="N48" s="507"/>
      <c r="O48" s="508"/>
    </row>
    <row r="49" spans="3:21" ht="18" customHeight="1">
      <c r="C49" s="457" t="s">
        <v>11</v>
      </c>
      <c r="D49" s="489"/>
      <c r="E49" s="490"/>
      <c r="F49" s="476" t="s">
        <v>466</v>
      </c>
      <c r="G49" s="477"/>
      <c r="H49" s="477"/>
      <c r="I49" s="477"/>
      <c r="J49" s="477"/>
      <c r="K49" s="477"/>
      <c r="L49" s="126" t="s">
        <v>172</v>
      </c>
      <c r="M49" s="386"/>
      <c r="N49" s="509" t="s">
        <v>471</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131</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v>1458</v>
      </c>
      <c r="M53" s="550"/>
      <c r="N53" s="389" t="s">
        <v>368</v>
      </c>
      <c r="O53" s="390"/>
    </row>
    <row r="54" spans="3:21" ht="22.5" customHeight="1">
      <c r="C54" s="295"/>
      <c r="D54" s="294"/>
      <c r="E54" s="310"/>
      <c r="F54" s="544" t="s">
        <v>369</v>
      </c>
      <c r="G54" s="545"/>
      <c r="H54" s="546"/>
      <c r="I54" s="551" t="s">
        <v>370</v>
      </c>
      <c r="J54" s="547"/>
      <c r="K54" s="547"/>
      <c r="L54" s="549" t="s">
        <v>469</v>
      </c>
      <c r="M54" s="550"/>
      <c r="N54" s="389" t="s">
        <v>368</v>
      </c>
      <c r="O54" s="390"/>
    </row>
    <row r="55" spans="3:21" ht="22.5" customHeight="1">
      <c r="C55" s="295"/>
      <c r="D55" s="552" t="s">
        <v>371</v>
      </c>
      <c r="E55" s="553"/>
      <c r="F55" s="544" t="s">
        <v>372</v>
      </c>
      <c r="G55" s="545"/>
      <c r="H55" s="546"/>
      <c r="I55" s="551" t="s">
        <v>373</v>
      </c>
      <c r="J55" s="547"/>
      <c r="K55" s="547"/>
      <c r="L55" s="549" t="s">
        <v>469</v>
      </c>
      <c r="M55" s="550"/>
      <c r="N55" s="389" t="s">
        <v>374</v>
      </c>
      <c r="O55" s="390"/>
    </row>
    <row r="56" spans="3:21" ht="22.5" customHeight="1">
      <c r="C56" s="295"/>
      <c r="D56" s="552"/>
      <c r="E56" s="553"/>
      <c r="F56" s="544" t="s">
        <v>375</v>
      </c>
      <c r="G56" s="545"/>
      <c r="H56" s="546"/>
      <c r="I56" s="551" t="s">
        <v>376</v>
      </c>
      <c r="J56" s="547"/>
      <c r="K56" s="547"/>
      <c r="L56" s="549" t="s">
        <v>469</v>
      </c>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9</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20104</v>
      </c>
      <c r="I63" s="240" t="s">
        <v>4</v>
      </c>
      <c r="J63" s="525" t="s">
        <v>324</v>
      </c>
      <c r="K63" s="526"/>
      <c r="L63" s="527"/>
      <c r="M63" s="523">
        <f>+別紙!AA14</f>
        <v>9004</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4</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9000</v>
      </c>
      <c r="N65" s="524"/>
      <c r="O65" s="378" t="s">
        <v>4</v>
      </c>
      <c r="P65" s="160"/>
      <c r="Q65" s="161"/>
      <c r="R65" s="161"/>
      <c r="S65" s="161"/>
    </row>
    <row r="66" spans="1:22" ht="24.75" customHeight="1">
      <c r="C66" s="392"/>
      <c r="D66" s="513" t="s">
        <v>303</v>
      </c>
      <c r="E66" s="514"/>
      <c r="F66" s="514"/>
      <c r="G66" s="515"/>
      <c r="H66" s="379">
        <f>+別紙!AA12</f>
        <v>11100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株式会社内山アドバンス　磯子工場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O8" sqref="O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4</v>
      </c>
      <c r="E24" s="584"/>
      <c r="F24" s="584"/>
      <c r="G24" s="194" t="s">
        <v>198</v>
      </c>
      <c r="H24" s="573">
        <f>+F12</f>
        <v>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v>
      </c>
      <c r="Q27" s="633"/>
      <c r="R27" s="633"/>
      <c r="S27" s="633"/>
      <c r="T27" s="44" t="s">
        <v>38</v>
      </c>
      <c r="U27" s="64"/>
      <c r="V27" s="64"/>
      <c r="Y27" s="62" t="s">
        <v>39</v>
      </c>
      <c r="Z27" s="65"/>
      <c r="AH27" s="53"/>
      <c r="AI27" s="53"/>
      <c r="AJ27" s="53"/>
      <c r="AK27" s="53"/>
      <c r="AL27" s="603">
        <f>+AH18+P27</f>
        <v>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v>
      </c>
      <c r="E29" s="584"/>
      <c r="F29" s="584"/>
      <c r="G29" s="194" t="s">
        <v>198</v>
      </c>
      <c r="H29" s="573">
        <f>+AL27</f>
        <v>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4</v>
      </c>
      <c r="E30" s="584"/>
      <c r="F30" s="584"/>
      <c r="G30" s="194" t="s">
        <v>198</v>
      </c>
      <c r="H30" s="573">
        <f>+AL30</f>
        <v>4</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v>4</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4</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株式会社内山アドバンス　磯子工場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20100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v>
      </c>
      <c r="AA9" s="321">
        <f>IF(SUM(G9:Z9)&gt;0,SUM(G9:Z9),IF(AA$19&gt;0,"0",0))</f>
        <v>20104</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11100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f t="shared" si="0"/>
        <v>11100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9000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v>
      </c>
      <c r="AA14" s="327">
        <f t="shared" si="0"/>
        <v>9004</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4</v>
      </c>
      <c r="AA15" s="327">
        <f t="shared" si="0"/>
        <v>4</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9000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9000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21664.5</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4</v>
      </c>
      <c r="AA19" s="333">
        <f t="shared" ref="AA19:AA25" si="2">SUM(G19:Z19)</f>
        <v>21668.5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15314.5</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15314.5</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2810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2810</v>
      </c>
    </row>
    <row r="27" spans="2:27" ht="20.45" customHeight="1">
      <c r="B27" s="167"/>
      <c r="C27" s="705"/>
      <c r="D27" s="172" t="s">
        <v>25</v>
      </c>
      <c r="E27" s="703" t="s">
        <v>289</v>
      </c>
      <c r="F27" s="704"/>
      <c r="G27" s="352">
        <f t="shared" ref="G27:Z27" si="5">+G23-G26</f>
        <v>0</v>
      </c>
      <c r="H27" s="352">
        <f t="shared" si="5"/>
        <v>12504.5</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12504.5</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2810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2810</v>
      </c>
    </row>
    <row r="36" spans="2:27" ht="20.45" customHeight="1">
      <c r="B36" s="169">
        <v>6</v>
      </c>
      <c r="C36" s="124"/>
      <c r="D36" s="210"/>
      <c r="E36" s="205" t="s">
        <v>265</v>
      </c>
      <c r="F36" s="383"/>
      <c r="G36" s="358">
        <f t="shared" ref="G36:Z36" si="7">SUM(G37:G39)</f>
        <v>0</v>
      </c>
      <c r="H36" s="358">
        <f t="shared" si="7"/>
        <v>2810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2810</v>
      </c>
    </row>
    <row r="37" spans="2:27" ht="20.45" customHeight="1">
      <c r="B37" s="169" t="s">
        <v>228</v>
      </c>
      <c r="C37" s="124"/>
      <c r="D37" s="208"/>
      <c r="E37" s="203"/>
      <c r="F37" s="201" t="s">
        <v>235</v>
      </c>
      <c r="G37" s="361">
        <f>+ｱ.燃え殻!$AU$16</f>
        <v>0</v>
      </c>
      <c r="H37" s="361">
        <f>+ｲ.汚泥!$AU$16</f>
        <v>2810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2810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6350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4</v>
      </c>
      <c r="AA41" s="369">
        <f t="shared" si="4"/>
        <v>6354</v>
      </c>
    </row>
    <row r="42" spans="2:27" ht="20.45" customHeight="1">
      <c r="B42" s="167"/>
      <c r="C42" s="721"/>
      <c r="D42" s="207"/>
      <c r="E42" s="205" t="s">
        <v>262</v>
      </c>
      <c r="F42" s="383"/>
      <c r="G42" s="358">
        <f t="shared" ref="G42:Z42" si="9">SUM(G43:G45)</f>
        <v>0</v>
      </c>
      <c r="H42" s="358">
        <f t="shared" si="9"/>
        <v>6350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6350</v>
      </c>
    </row>
    <row r="43" spans="2:27" ht="20.45" customHeight="1">
      <c r="B43" s="167"/>
      <c r="C43" s="721"/>
      <c r="D43" s="208"/>
      <c r="E43" s="203"/>
      <c r="F43" s="201" t="s">
        <v>235</v>
      </c>
      <c r="G43" s="361">
        <f>+ｱ.燃え殻!$AA$28</f>
        <v>0</v>
      </c>
      <c r="H43" s="361">
        <f>+ｲ.汚泥!$AA$28</f>
        <v>6350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6350</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4</v>
      </c>
      <c r="AA46" s="366">
        <f>SUM(G46:Z46)</f>
        <v>4</v>
      </c>
    </row>
    <row r="47" spans="2:27" ht="20.45" customHeight="1">
      <c r="B47" s="167"/>
      <c r="C47" s="122" t="s">
        <v>237</v>
      </c>
      <c r="D47" s="726" t="s">
        <v>294</v>
      </c>
      <c r="E47" s="726"/>
      <c r="F47" s="727"/>
      <c r="G47" s="370">
        <f>+ｱ.燃え殻!$AL$27</f>
        <v>0</v>
      </c>
      <c r="H47" s="370">
        <f>+ｲ.汚泥!$AL$27</f>
        <v>9160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4</v>
      </c>
      <c r="AA47" s="372">
        <f t="shared" si="4"/>
        <v>9164</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4</v>
      </c>
      <c r="AA48" s="375">
        <f t="shared" si="4"/>
        <v>4</v>
      </c>
    </row>
    <row r="49" spans="2:27" ht="20.45" customHeight="1">
      <c r="B49" s="167"/>
      <c r="C49" s="173"/>
      <c r="D49" s="409" t="s">
        <v>190</v>
      </c>
      <c r="E49" s="713" t="s">
        <v>239</v>
      </c>
      <c r="F49" s="714"/>
      <c r="G49" s="422">
        <f>+ｱ.燃え殻!$AS$24</f>
        <v>0</v>
      </c>
      <c r="H49" s="422">
        <f>+ｲ.汚泥!$AS$24</f>
        <v>9160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9160</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41764.5</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8</v>
      </c>
      <c r="AA63" s="407">
        <f>+AA9+AA19+AA20</f>
        <v>41772.5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24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東京都江戸川区東瑞江二丁目4番29号</v>
      </c>
      <c r="K16" s="780"/>
      <c r="L16" s="781"/>
      <c r="M16" s="781"/>
      <c r="N16" s="781"/>
      <c r="O16" s="782"/>
    </row>
    <row r="17" spans="1:15" ht="26.25" customHeight="1">
      <c r="C17" s="78"/>
      <c r="H17" s="23" t="s">
        <v>7</v>
      </c>
      <c r="I17" s="23"/>
      <c r="J17" s="780" t="str">
        <f>+表紙!J40</f>
        <v>株式会社内山アドバンス　　　　　　　　　　　　　　　　　　　　　　　　　　　代表取締役　　柳内　光子</v>
      </c>
      <c r="K17" s="780"/>
      <c r="L17" s="781"/>
      <c r="M17" s="781"/>
      <c r="N17" s="781"/>
      <c r="O17" s="782"/>
    </row>
    <row r="18" spans="1:15">
      <c r="C18" s="78"/>
      <c r="J18" s="21" t="s">
        <v>8</v>
      </c>
      <c r="O18" s="79"/>
    </row>
    <row r="19" spans="1:15">
      <c r="C19" s="78"/>
      <c r="J19" s="24" t="s">
        <v>9</v>
      </c>
      <c r="K19" s="24"/>
      <c r="L19" s="746" t="str">
        <f>IF(+表紙!L42="","",+表紙!L42)</f>
        <v>047-398-8801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株式会社内山アドバンス　磯子工場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2759</v>
      </c>
      <c r="N25" s="770"/>
      <c r="O25" s="771"/>
    </row>
    <row r="26" spans="1:15" ht="18" customHeight="1">
      <c r="C26" s="457" t="s">
        <v>11</v>
      </c>
      <c r="D26" s="489"/>
      <c r="E26" s="490"/>
      <c r="F26" s="756" t="str">
        <f>+表紙!F49</f>
        <v>神奈川県横浜市磯子区新磯子町8</v>
      </c>
      <c r="G26" s="757"/>
      <c r="H26" s="757"/>
      <c r="I26" s="757"/>
      <c r="J26" s="757"/>
      <c r="K26" s="757"/>
      <c r="L26" s="126" t="s">
        <v>172</v>
      </c>
      <c r="M26" s="222"/>
      <c r="N26" s="760" t="str">
        <f>IF(+表紙!N49="","",+表紙!N49)</f>
        <v>045-755-2391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Ｅ21－窯業・土石製品製造業</v>
      </c>
      <c r="G29" s="773"/>
      <c r="H29" s="773"/>
      <c r="I29" s="773"/>
      <c r="J29" s="30" t="s">
        <v>47</v>
      </c>
      <c r="K29" s="30"/>
      <c r="L29" s="774" t="str">
        <f>+表紙!L52</f>
        <v>生コンクリート製造業</v>
      </c>
      <c r="M29" s="774"/>
      <c r="N29" s="775"/>
      <c r="O29" s="776"/>
    </row>
    <row r="30" spans="1:15" ht="22.5" customHeight="1">
      <c r="C30" s="295"/>
      <c r="D30" s="306" t="s">
        <v>19</v>
      </c>
      <c r="E30" s="307" t="s">
        <v>365</v>
      </c>
      <c r="F30" s="772" t="s">
        <v>366</v>
      </c>
      <c r="G30" s="545"/>
      <c r="H30" s="777"/>
      <c r="I30" s="772" t="s">
        <v>367</v>
      </c>
      <c r="J30" s="547"/>
      <c r="K30" s="548"/>
      <c r="L30" s="778">
        <f>+表紙!L53</f>
        <v>1458</v>
      </c>
      <c r="M30" s="779"/>
      <c r="N30" s="308" t="s">
        <v>368</v>
      </c>
      <c r="O30" s="309"/>
    </row>
    <row r="31" spans="1:15" ht="22.5" customHeight="1">
      <c r="C31" s="295"/>
      <c r="D31" s="294"/>
      <c r="E31" s="310"/>
      <c r="F31" s="772" t="s">
        <v>369</v>
      </c>
      <c r="G31" s="545"/>
      <c r="H31" s="777"/>
      <c r="I31" s="773" t="s">
        <v>370</v>
      </c>
      <c r="J31" s="547"/>
      <c r="K31" s="547"/>
      <c r="L31" s="778" t="str">
        <f>+表紙!L54</f>
        <v>-</v>
      </c>
      <c r="M31" s="779"/>
      <c r="N31" s="308" t="s">
        <v>368</v>
      </c>
      <c r="O31" s="309"/>
    </row>
    <row r="32" spans="1:15" ht="22.5" customHeight="1">
      <c r="C32" s="295"/>
      <c r="D32" s="552" t="s">
        <v>371</v>
      </c>
      <c r="E32" s="553"/>
      <c r="F32" s="772" t="s">
        <v>372</v>
      </c>
      <c r="G32" s="545"/>
      <c r="H32" s="777"/>
      <c r="I32" s="773" t="s">
        <v>373</v>
      </c>
      <c r="J32" s="547"/>
      <c r="K32" s="547"/>
      <c r="L32" s="778" t="str">
        <f>+表紙!L55</f>
        <v>-</v>
      </c>
      <c r="M32" s="779"/>
      <c r="N32" s="308" t="s">
        <v>374</v>
      </c>
      <c r="O32" s="309"/>
    </row>
    <row r="33" spans="3:15" ht="22.5" customHeight="1">
      <c r="C33" s="295"/>
      <c r="D33" s="552"/>
      <c r="E33" s="553"/>
      <c r="F33" s="772" t="s">
        <v>375</v>
      </c>
      <c r="G33" s="545"/>
      <c r="H33" s="777"/>
      <c r="I33" s="773" t="s">
        <v>376</v>
      </c>
      <c r="J33" s="547"/>
      <c r="K33" s="547"/>
      <c r="L33" s="778" t="str">
        <f>+表紙!L56</f>
        <v>-</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9</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20104</v>
      </c>
      <c r="I40" s="240" t="s">
        <v>4</v>
      </c>
      <c r="J40" s="525" t="s">
        <v>324</v>
      </c>
      <c r="K40" s="526"/>
      <c r="L40" s="527"/>
      <c r="M40" s="741">
        <f>+表紙!M63</f>
        <v>9004</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4</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9000</v>
      </c>
      <c r="N42" s="742">
        <f>+表紙!N65</f>
        <v>0</v>
      </c>
      <c r="O42" s="180" t="s">
        <v>4</v>
      </c>
    </row>
    <row r="43" spans="3:15" ht="24.75" customHeight="1">
      <c r="C43" s="175"/>
      <c r="D43" s="513" t="s">
        <v>303</v>
      </c>
      <c r="E43" s="514"/>
      <c r="F43" s="514"/>
      <c r="G43" s="515"/>
      <c r="H43" s="245">
        <f>+表紙!H66</f>
        <v>11100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AG24" sqref="AG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21664.5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2810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15314.5</v>
      </c>
      <c r="Q18" s="610"/>
      <c r="R18" s="610"/>
      <c r="S18" s="610"/>
      <c r="T18" s="52" t="s">
        <v>13</v>
      </c>
      <c r="U18"/>
      <c r="V18" s="247"/>
      <c r="W18"/>
      <c r="X18" s="193"/>
      <c r="Y18" s="603">
        <f>+ROUND(AH9,1)+ROUND(AH12,1)+ROUND(AH15,1)+AH18</f>
        <v>2810</v>
      </c>
      <c r="Z18" s="604"/>
      <c r="AA18" s="604"/>
      <c r="AB18" s="52" t="s">
        <v>4</v>
      </c>
      <c r="AC18" s="192"/>
      <c r="AD18" s="192"/>
      <c r="AE18" s="582"/>
      <c r="AH18" s="587">
        <f>+ROUND(AO18,1)+ROUND(AO21,1)</f>
        <v>2810</v>
      </c>
      <c r="AI18" s="574"/>
      <c r="AJ18" s="574"/>
      <c r="AK18" s="574"/>
      <c r="AL18" s="44" t="s">
        <v>13</v>
      </c>
      <c r="AM18" s="55"/>
      <c r="AO18" s="272">
        <f>+ROUND(AU16,1)+ROUND(AU17,1)+ROUND(AU18,1)</f>
        <v>2810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12504.5</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20100</v>
      </c>
      <c r="E24" s="584"/>
      <c r="F24" s="584"/>
      <c r="G24" s="194" t="s">
        <v>198</v>
      </c>
      <c r="H24" s="573">
        <f>+F12</f>
        <v>21664.5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9160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11100</v>
      </c>
      <c r="E27" s="584"/>
      <c r="F27" s="584"/>
      <c r="G27" s="194" t="s">
        <v>198</v>
      </c>
      <c r="H27" s="573">
        <f>+Y21</f>
        <v>12504.5</v>
      </c>
      <c r="I27" s="574"/>
      <c r="J27" s="194" t="s">
        <v>198</v>
      </c>
      <c r="M27" s="582"/>
      <c r="P27" s="587">
        <f>+R30+ROUND(R33,1)</f>
        <v>6350</v>
      </c>
      <c r="Q27" s="633"/>
      <c r="R27" s="633"/>
      <c r="S27" s="633"/>
      <c r="T27" s="44" t="s">
        <v>38</v>
      </c>
      <c r="U27" s="64"/>
      <c r="V27" s="64"/>
      <c r="Y27" s="62" t="s">
        <v>39</v>
      </c>
      <c r="Z27" s="65"/>
      <c r="AH27" s="53"/>
      <c r="AI27" s="53"/>
      <c r="AJ27" s="53"/>
      <c r="AK27" s="53"/>
      <c r="AL27" s="603">
        <f>+AH18+P27</f>
        <v>9160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6350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9000</v>
      </c>
      <c r="E29" s="584"/>
      <c r="F29" s="584"/>
      <c r="G29" s="194" t="s">
        <v>198</v>
      </c>
      <c r="H29" s="573">
        <f>+AL27</f>
        <v>9160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6350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9000</v>
      </c>
      <c r="E31" s="584"/>
      <c r="F31" s="584"/>
      <c r="G31" s="194" t="s">
        <v>198</v>
      </c>
      <c r="H31" s="573">
        <f>+AS24</f>
        <v>9160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株式会社内山アドバンス　磯子工場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2025-06-23T07:55:06Z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