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defaultThemeVersion="124226"/>
  <xr:revisionPtr revIDLastSave="0" documentId="13_ncr:1_{8B8085DF-E85D-4BA3-A98B-17D960E1FE4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770" yWindow="1770" windowWidth="15330" windowHeight="1089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26" i="94" l="1"/>
  <c r="H27" i="94" s="1"/>
  <c r="AA28"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<sst xmlns="http://schemas.openxmlformats.org/spreadsheetml/2006/main" count="3184" uniqueCount="469">
  <si>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</si>
  <si>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</si>
  <si>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</si>
  <si>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</si>
  <si>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</si>
  <si>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</si>
  <si>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</si>
  <si>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</si>
  <si>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</si>
  <si>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</si>
  <si>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</si>
  <si>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</si>
  <si>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</si>
  <si>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</si>
  <si>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</si>
  <si>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</si>
  <si>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</si>
  <si>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</si>
  <si>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</si>
  <si>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</si>
  <si>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</si>
  <si>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</si>
  <si>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</si>
  <si>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</si>
  <si>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</si>
  <si>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</si>
  <si>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</si>
  <si>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</si>
  <si>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</si>
  <si>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</si>
  <si>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</si>
  <si>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</si>
  <si>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</si>
  <si>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</si>
  <si>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</si>
  <si>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</si>
  <si>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</si>
  <si>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</si>
  <si>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</si>
  <si>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</si>
  <si>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</si>
  <si>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</si>
  <si>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</si>
  <si>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</si>
  <si>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</si>
  <si>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</si>
  <si>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</si>
  <si>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</si>
  <si>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</si>
  <si>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</si>
  <si>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</si>
  <si>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</si>
  <si>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</si>
  <si>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</si>
  <si>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</si>
  <si>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</si>
  <si>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</si>
  <si>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</si>
  <si>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</si>
  <si>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</si>
  <si>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</si>
  <si>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</si>
  <si>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</si>
  <si>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</si>
  <si>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</si>
  <si>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</si>
  <si>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</si>
  <si>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</si>
  <si>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</si>
  <si>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</si>
  <si>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</si>
  <si>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</si>
  <si>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</si>
  <si>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</si>
  <si>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</si>
  <si>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</si>
  <si>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</si>
  <si>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</si>
  <si>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</si>
  <si>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</si>
  <si>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</si>
  <si>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</si>
  <si>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</si>
  <si>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</si>
  <si>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</si>
  <si>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</si>
  <si>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</si>
  <si>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</si>
  <si>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</si>
  <si>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</si>
  <si>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</si>
  <si>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</si>
  <si>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</si>
  <si>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</si>
  <si>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</si>
  <si>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</si>
  <si>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</si>
  <si>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</si>
  <si>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</si>
  <si>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</si>
  <si>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</si>
  <si>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</si>
  <si>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</si>
  <si>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</si>
  <si>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</si>
  <si>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</si>
  <si>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</si>
  <si>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</si>
  <si>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</si>
  <si>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</si>
  <si>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</si>
  <si>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</si>
  <si>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</si>
  <si>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</si>
  <si>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</si>
  <si>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</si>
  <si>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</si>
  <si>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</si>
  <si>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</si>
  <si>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</si>
  <si>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</si>
  <si>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</si>
  <si>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</si>
  <si>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</si>
  <si>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</si>
  <si>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</si>
  <si>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</si>
  <si>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</si>
  <si>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</si>
  <si>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</si>
  <si>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</si>
  <si>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</si>
  <si>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</si>
  <si>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</si>
  <si>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</si>
  <si>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</si>
  <si>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</si>
  <si>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</si>
  <si>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</si>
  <si>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</si>
  <si>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</si>
  <si>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</si>
  <si>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</si>
  <si>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</si>
  <si>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</si>
  <si>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</si>
  <si>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</si>
  <si>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</si>
  <si>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</si>
  <si>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</si>
  <si>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</si>
  <si>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</si>
  <si>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</si>
  <si>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</si>
  <si>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</si>
  <si>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</si>
  <si>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</si>
  <si>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</si>
  <si>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</si>
  <si>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</si>
  <si>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</si>
  <si>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</si>
  <si>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</si>
  <si>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</si>
  <si>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</si>
  <si>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</si>
  <si>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</si>
  <si>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</si>
  <si>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</si>
  <si>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</si>
  <si>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</si>
  <si>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</si>
  <si>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</si>
  <si>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</si>
  <si>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</si>
  <si>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</si>
  <si>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</si>
  <si>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</si>
  <si>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</si>
  <si>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</si>
  <si>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</si>
  <si>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</si>
  <si>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</si>
  <si>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</si>
  <si>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</si>
  <si>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</si>
  <si>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</si>
  <si>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</si>
  <si>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</si>
  <si>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</si>
  <si>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</si>
  <si>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</si>
  <si>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</si>
  <si>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</si>
  <si>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</si>
  <si>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</si>
  <si>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</si>
  <si>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</si>
  <si>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</si>
  <si>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</si>
  <si>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</si>
  <si>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</si>
  <si>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</si>
  <si>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</si>
  <si>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</si>
  <si>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</si>
  <si>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</si>
  <si>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</si>
  <si>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</si>
  <si>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</si>
  <si>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</si>
  <si>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</si>
  <si>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</si>
  <si>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</si>
  <si>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</si>
  <si>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</si>
  <si>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</si>
  <si>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</si>
  <si>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</si>
  <si>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</si>
  <si>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</si>
  <si>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</si>
  <si>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</si>
  <si>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</si>
  <si>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</si>
  <si>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</si>
  <si>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</si>
  <si>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</si>
  <si>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</si>
  <si>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</si>
  <si>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</si>
  <si>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</si>
  <si>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</si>
  <si>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</si>
  <si>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</si>
  <si>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</si>
  <si>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</si>
  <si>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</si>
  <si>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</si>
  <si>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</si>
  <si>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</si>
  <si>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</si>
  <si>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</si>
  <si>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</si>
  <si>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</si>
  <si>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</si>
  <si>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</si>
  <si>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</si>
  <si>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</si>
  <si>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</si>
  <si>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</si>
  <si>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</si>
  <si>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</si>
  <si>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</si>
  <si>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</si>
  <si>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</si>
  <si>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</si>
  <si>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</si>
  <si>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</si>
  <si>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</si>
  <si>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</si>
  <si>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</si>
  <si>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</si>
  <si>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</si>
  <si>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</si>
  <si>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</si>
  <si>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</si>
  <si>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</si>
  <si>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</si>
  <si>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</si>
  <si>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</si>
  <si>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</si>
  <si>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</si>
  <si>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</si>
  <si>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</si>
  <si>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</si>
  <si>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</si>
  <si>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</si>
  <si>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</si>
  <si>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</si>
  <si>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</si>
  <si>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</si>
  <si>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</si>
  <si>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</si>
  <si>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</si>
  <si>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</si>
  <si>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</si>
  <si>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</si>
  <si>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</si>
  <si>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</si>
  <si>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</si>
  <si>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</si>
  <si>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</si>
  <si>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</si>
  <si>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</si>
  <si>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</si>
  <si>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</si>
  <si>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</si>
  <si>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</si>
  <si>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</si>
  <si>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</si>
  <si>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</si>
  <si>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</si>
  <si>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</si>
  <si>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</si>
  <si>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</si>
  <si>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</si>
  <si>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</si>
  <si>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</si>
  <si>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</si>
  <si>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</si>
  <si>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</si>
  <si>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</si>
  <si>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</si>
  <si>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</si>
  <si>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</si>
  <si>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</si>
  <si>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</si>
  <si>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</si>
  <si>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</si>
  <si>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</si>
  <si>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</si>
  <si>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</si>
  <si>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</si>
  <si>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</si>
  <si>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</si>
  <si>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</si>
  <si>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</si>
  <si>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</si>
  <si>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</si>
  <si>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</si>
  <si>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</si>
  <si>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</si>
  <si>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</si>
  <si>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</si>
  <si>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</si>
  <si>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</si>
  <si>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</si>
  <si>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</si>
  <si>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</si>
  <si>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</si>
  <si>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</si>
  <si>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</si>
  <si>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</si>
  <si>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</si>
  <si>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</si>
  <si>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</si>
  <si>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</si>
  <si>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</si>
  <si>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</si>
  <si>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</si>
  <si>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</si>
  <si>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</si>
  <si>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</si>
  <si>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</si>
  <si>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</si>
  <si>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</si>
  <si>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</si>
  <si>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</si>
  <si>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</si>
  <si>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</si>
  <si>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</si>
  <si>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</si>
  <si>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</si>
  <si>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</si>
  <si>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</si>
  <si>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</si>
  <si>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</si>
  <si>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</si>
  <si>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</si>
  <si>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</si>
  <si>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</si>
  <si>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</si>
  <si>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</si>
  <si>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</si>
  <si>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</si>
  <si>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</si>
  <si>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</si>
  <si>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</si>
  <si>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</si>
  <si>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</si>
  <si>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</si>
  <si>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</si>
  <si>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</si>
  <si>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</si>
  <si>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</si>
  <si>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</si>
  <si>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</si>
  <si>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</si>
  <si>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</si>
  <si>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</si>
  <si>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</si>
  <si>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</si>
  <si>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</si>
  <si>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</si>
  <si>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</si>
  <si>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</si>
  <si>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</si>
  <si>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</si>
  <si>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</si>
  <si>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</si>
  <si>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</si>
  <si>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</si>
  <si>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</si>
  <si>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</si>
  <si>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</si>
  <si>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</si>
  <si>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</si>
  <si>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</si>
  <si>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</si>
  <si>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</si>
  <si>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</si>
  <si>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</si>
  <si>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</si>
  <si>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</si>
  <si>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</si>
  <si>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</si>
  <si>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</si>
  <si>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</si>
  <si>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</si>
  <si>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</si>
  <si>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</si>
  <si>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</si>
  <si>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</si>
  <si>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</si>
  <si>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</si>
  <si>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</si>
  <si>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</si>
  <si>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</si>
  <si>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</si>
  <si>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</si>
  <si>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</si>
  <si>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</si>
  <si>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</si>
  <si>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</si>
  <si>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</si>
  <si>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</si>
  <si>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</si>
  <si>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</si>
  <si>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</si>
  <si>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</si>
  <si>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</si>
  <si>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</si>
  <si>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</si>
  <si>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</si>
  <si>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</si>
  <si>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東京都江戸川区東瑞江二丁目4番29号</t>
    <phoneticPr fontId="3"/>
  </si>
  <si>
    <t>株式会社内山アドバンス　　　　　　　　　　　　　　　　　　　　　　　　　　　代表取締役　　柳内　光子</t>
    <phoneticPr fontId="3"/>
  </si>
  <si>
    <t>株式会社内山アドバンス　磯子工場</t>
    <phoneticPr fontId="3"/>
  </si>
  <si>
    <t>神奈川県横浜市磯子区新磯子町8</t>
    <phoneticPr fontId="3"/>
  </si>
  <si>
    <t>047-398-8801</t>
    <phoneticPr fontId="3"/>
  </si>
  <si>
    <t>横浜市長</t>
    <phoneticPr fontId="3"/>
  </si>
  <si>
    <t>Ｅ21－窯業・土石製品製造業</t>
    <phoneticPr fontId="3"/>
  </si>
  <si>
    <t>生コンクリート製造業</t>
    <phoneticPr fontId="3"/>
  </si>
  <si>
    <t>-</t>
    <phoneticPr fontId="3"/>
  </si>
  <si>
    <t>045-755-2391</t>
    <phoneticPr fontId="3"/>
  </si>
  <si>
    <t>添付：資料-2「産業廃棄物処理フローシート」</t>
    <rPh sb="0" eb="2">
      <t>テンプ</t>
    </rPh>
    <rPh sb="3" eb="5">
      <t>シリョウ</t>
    </rPh>
    <rPh sb="8" eb="13">
      <t>サンギョウハイキブツ</t>
    </rPh>
    <rPh sb="13" eb="15">
      <t>ショリ</t>
    </rPh>
    <phoneticPr fontId="3"/>
  </si>
  <si>
    <t>添付：資料-1「公害防止管理組織図」</t>
    <rPh sb="0" eb="2">
      <t>テンプ</t>
    </rPh>
    <rPh sb="3" eb="5">
      <t>シリョウ</t>
    </rPh>
    <rPh sb="8" eb="12">
      <t>コウガイボウシ</t>
    </rPh>
    <rPh sb="12" eb="17">
      <t>カンリソシキズ</t>
    </rPh>
    <phoneticPr fontId="3"/>
  </si>
  <si>
    <t>製品出荷毎における顧客との数量確認連絡の徹底。（発生の事前抑制）　　　　　　　　　　　　　　　　　　　　　　　　　　　　　　加盟協同組合にて実施している残コン・戻りコン発生時の有償化における適正な報告と顧客へのＰＲ。　　　　　　　　　　　　　　　　　　　　　　　　若手ゼネコン社員を工場見学に招き、廃棄物発生の実情を説明し、ご理解を深める。　　　　　　　　　　　　　　　　　　　　　　　　　　　社内技術センターにて取り組んでいる再利用及びCO2削減活動への協力。</t>
    <rPh sb="0" eb="2">
      <t>セイヒン</t>
    </rPh>
    <rPh sb="2" eb="4">
      <t>シュッカ</t>
    </rPh>
    <rPh sb="4" eb="5">
      <t>マイ</t>
    </rPh>
    <rPh sb="9" eb="11">
      <t>コキャク</t>
    </rPh>
    <rPh sb="13" eb="15">
      <t>スウリョウ</t>
    </rPh>
    <rPh sb="15" eb="17">
      <t>カクニン</t>
    </rPh>
    <rPh sb="17" eb="19">
      <t>レンラク</t>
    </rPh>
    <rPh sb="20" eb="22">
      <t>テッテイ</t>
    </rPh>
    <rPh sb="24" eb="26">
      <t>ハッセイ</t>
    </rPh>
    <rPh sb="27" eb="29">
      <t>ジゼン</t>
    </rPh>
    <rPh sb="29" eb="31">
      <t>ヨクセイ</t>
    </rPh>
    <rPh sb="62" eb="64">
      <t>カメイ</t>
    </rPh>
    <rPh sb="64" eb="68">
      <t>キョウドウクミアイ</t>
    </rPh>
    <rPh sb="70" eb="72">
      <t>ジッシ</t>
    </rPh>
    <rPh sb="84" eb="87">
      <t>ハッセイジ</t>
    </rPh>
    <rPh sb="88" eb="91">
      <t>ユウショウカ</t>
    </rPh>
    <rPh sb="95" eb="97">
      <t>テキセイ</t>
    </rPh>
    <rPh sb="98" eb="100">
      <t>ホウコク</t>
    </rPh>
    <rPh sb="101" eb="103">
      <t>コキャク</t>
    </rPh>
    <rPh sb="132" eb="134">
      <t>ワカテ</t>
    </rPh>
    <rPh sb="138" eb="140">
      <t>シャイン</t>
    </rPh>
    <rPh sb="141" eb="145">
      <t>コウジョウケンガク</t>
    </rPh>
    <rPh sb="146" eb="147">
      <t>マネ</t>
    </rPh>
    <rPh sb="149" eb="154">
      <t>ハイキブツハッセイ</t>
    </rPh>
    <rPh sb="155" eb="157">
      <t>ジツジョウ</t>
    </rPh>
    <rPh sb="158" eb="160">
      <t>セツメイ</t>
    </rPh>
    <rPh sb="163" eb="165">
      <t>リカイ</t>
    </rPh>
    <rPh sb="166" eb="167">
      <t>フカ</t>
    </rPh>
    <rPh sb="197" eb="199">
      <t>シャナイ</t>
    </rPh>
    <rPh sb="199" eb="201">
      <t>ギジュツ</t>
    </rPh>
    <rPh sb="207" eb="208">
      <t>ト</t>
    </rPh>
    <rPh sb="209" eb="210">
      <t>ク</t>
    </rPh>
    <rPh sb="214" eb="217">
      <t>サイリヨウ</t>
    </rPh>
    <rPh sb="217" eb="218">
      <t>オヨ</t>
    </rPh>
    <rPh sb="222" eb="224">
      <t>サクゲン</t>
    </rPh>
    <rPh sb="224" eb="226">
      <t>カツドウ</t>
    </rPh>
    <rPh sb="228" eb="230">
      <t>キョウリョク</t>
    </rPh>
    <phoneticPr fontId="3"/>
  </si>
  <si>
    <t>上記の実施している取り組みの継続。　また、中間処理施設の見直し更新を計画し、再利用率の向上を図る。　　　　　　　　　　　　　　　　　　　　　　　　　　　　　　　　　　　　　　　　　　　　　　　　　　　　　　　　　　　　　　　</t>
    <rPh sb="21" eb="27">
      <t>チュウカンショリシセツ</t>
    </rPh>
    <rPh sb="28" eb="30">
      <t>ミナオ</t>
    </rPh>
    <rPh sb="31" eb="33">
      <t>コウシン</t>
    </rPh>
    <rPh sb="34" eb="36">
      <t>ケイカク</t>
    </rPh>
    <rPh sb="38" eb="42">
      <t>サイリヨウリツ</t>
    </rPh>
    <rPh sb="43" eb="45">
      <t>コウジョウ</t>
    </rPh>
    <rPh sb="46" eb="47">
      <t>ハカ</t>
    </rPh>
    <phoneticPr fontId="3"/>
  </si>
  <si>
    <t>①コンクリートプラント及びミキサー車の洗浄汚水及び余りコンクリートを洗車場にて細骨材・粗骨材に分級、発生したスラッジ水を中間処理施設にて減量し、発生したスラッジケーキを廃棄物として委託。②戻りコンクリートを硬化させた後破砕し、コンクリートガラとして処理委託。③廃プラ・金属くず等は混合廃棄物コンテナにて分類し、優良認定処理業者へ委託。</t>
    <rPh sb="11" eb="12">
      <t>オヨ</t>
    </rPh>
    <rPh sb="17" eb="18">
      <t>シャ</t>
    </rPh>
    <rPh sb="19" eb="23">
      <t>センジョウオスイ</t>
    </rPh>
    <rPh sb="23" eb="24">
      <t>オヨ</t>
    </rPh>
    <rPh sb="25" eb="26">
      <t>アマ</t>
    </rPh>
    <rPh sb="34" eb="37">
      <t>センシャジョウ</t>
    </rPh>
    <rPh sb="39" eb="42">
      <t>サイコツザイ</t>
    </rPh>
    <rPh sb="43" eb="46">
      <t>ソコツザイ</t>
    </rPh>
    <rPh sb="47" eb="49">
      <t>ブンキュウ</t>
    </rPh>
    <rPh sb="50" eb="52">
      <t>ハッセイ</t>
    </rPh>
    <rPh sb="58" eb="59">
      <t>スイ</t>
    </rPh>
    <rPh sb="60" eb="66">
      <t>チュウカンショリシセツ</t>
    </rPh>
    <rPh sb="68" eb="70">
      <t>ゲンリョウ</t>
    </rPh>
    <rPh sb="72" eb="74">
      <t>ハッセイ</t>
    </rPh>
    <rPh sb="84" eb="87">
      <t>ハイキブツ</t>
    </rPh>
    <rPh sb="90" eb="92">
      <t>イタク</t>
    </rPh>
    <rPh sb="94" eb="95">
      <t>モド</t>
    </rPh>
    <rPh sb="103" eb="105">
      <t>コウカ</t>
    </rPh>
    <rPh sb="108" eb="109">
      <t>ノチ</t>
    </rPh>
    <rPh sb="109" eb="111">
      <t>ハサイ</t>
    </rPh>
    <rPh sb="124" eb="128">
      <t>ショリイタク</t>
    </rPh>
    <rPh sb="130" eb="131">
      <t>ハイ</t>
    </rPh>
    <rPh sb="134" eb="136">
      <t>キンゾク</t>
    </rPh>
    <rPh sb="138" eb="139">
      <t>トウ</t>
    </rPh>
    <rPh sb="140" eb="142">
      <t>コンゴウ</t>
    </rPh>
    <rPh sb="142" eb="145">
      <t>ハイキブツ</t>
    </rPh>
    <rPh sb="151" eb="153">
      <t>ブンルイ</t>
    </rPh>
    <rPh sb="155" eb="157">
      <t>ユウリョウ</t>
    </rPh>
    <rPh sb="157" eb="163">
      <t>ニンテイショリギョウシャ</t>
    </rPh>
    <rPh sb="164" eb="166">
      <t>イタク</t>
    </rPh>
    <phoneticPr fontId="3"/>
  </si>
  <si>
    <t>同上</t>
    <rPh sb="0" eb="2">
      <t>ドウジョウ</t>
    </rPh>
    <phoneticPr fontId="3"/>
  </si>
  <si>
    <t>中間処理施設にて脱水回収した上澄み水は、製品原材料及び洗浄水に再利用。</t>
    <rPh sb="0" eb="6">
      <t>チュウカンショリシセツ</t>
    </rPh>
    <rPh sb="8" eb="12">
      <t>ダッスイカイシュウ</t>
    </rPh>
    <rPh sb="14" eb="15">
      <t>ウワ</t>
    </rPh>
    <rPh sb="15" eb="16">
      <t>スミ</t>
    </rPh>
    <rPh sb="17" eb="18">
      <t>スイ</t>
    </rPh>
    <rPh sb="20" eb="22">
      <t>セイヒン</t>
    </rPh>
    <rPh sb="22" eb="25">
      <t>ゲンザイリョウ</t>
    </rPh>
    <rPh sb="25" eb="26">
      <t>オヨ</t>
    </rPh>
    <rPh sb="27" eb="30">
      <t>センジョウスイ</t>
    </rPh>
    <rPh sb="31" eb="34">
      <t>サイリヨウ</t>
    </rPh>
    <phoneticPr fontId="3"/>
  </si>
  <si>
    <t>中間処理施設の日常・定期点検及び計画的修繕にて、適正な処理能力の維持を図っている。</t>
    <rPh sb="0" eb="6">
      <t>チュウカンショリシセツ</t>
    </rPh>
    <rPh sb="7" eb="9">
      <t>ニチジョウ</t>
    </rPh>
    <rPh sb="10" eb="12">
      <t>テイキ</t>
    </rPh>
    <rPh sb="12" eb="14">
      <t>テンケン</t>
    </rPh>
    <rPh sb="14" eb="15">
      <t>オヨ</t>
    </rPh>
    <rPh sb="16" eb="19">
      <t>ケイカクテキ</t>
    </rPh>
    <rPh sb="19" eb="21">
      <t>シュウゼン</t>
    </rPh>
    <rPh sb="24" eb="26">
      <t>テキセイ</t>
    </rPh>
    <rPh sb="27" eb="31">
      <t>ショリノウリョク</t>
    </rPh>
    <rPh sb="32" eb="34">
      <t>イジ</t>
    </rPh>
    <rPh sb="35" eb="36">
      <t>ハカ</t>
    </rPh>
    <phoneticPr fontId="3"/>
  </si>
  <si>
    <t>回収した骨材の有効利用として、JIS認証の取得を目指す。再資源化・CO2削減活動の教育にて従業員の理解を深め、積極的に参加推進を図る。</t>
    <rPh sb="0" eb="2">
      <t>カイシュウ</t>
    </rPh>
    <rPh sb="4" eb="6">
      <t>コツザイ</t>
    </rPh>
    <rPh sb="7" eb="11">
      <t>ユウコウリヨウ</t>
    </rPh>
    <rPh sb="18" eb="20">
      <t>ニンショウ</t>
    </rPh>
    <rPh sb="21" eb="23">
      <t>シュトク</t>
    </rPh>
    <rPh sb="24" eb="26">
      <t>メザ</t>
    </rPh>
    <rPh sb="28" eb="32">
      <t>サイシゲンカ</t>
    </rPh>
    <rPh sb="36" eb="38">
      <t>サクゲン</t>
    </rPh>
    <rPh sb="38" eb="40">
      <t>カツドウ</t>
    </rPh>
    <rPh sb="41" eb="43">
      <t>キョウイク</t>
    </rPh>
    <rPh sb="45" eb="48">
      <t>ジュウギョウイン</t>
    </rPh>
    <rPh sb="49" eb="51">
      <t>リカイ</t>
    </rPh>
    <rPh sb="52" eb="53">
      <t>フカ</t>
    </rPh>
    <rPh sb="55" eb="58">
      <t>セッキョクテキ</t>
    </rPh>
    <rPh sb="59" eb="61">
      <t>サンカ</t>
    </rPh>
    <rPh sb="61" eb="63">
      <t>スイシン</t>
    </rPh>
    <rPh sb="64" eb="65">
      <t>ハカ</t>
    </rPh>
    <phoneticPr fontId="3"/>
  </si>
  <si>
    <t>該当なし</t>
    <rPh sb="0" eb="2">
      <t>ガイトウ</t>
    </rPh>
    <phoneticPr fontId="3"/>
  </si>
  <si>
    <t>産業廃棄物の運搬業者・処分業者との」連絡を密にとり、適正保管/適正処理に努めている。業者の抱える課題/問題を理解し、排出計画に協力している。</t>
    <rPh sb="0" eb="5">
      <t>サンギョウハイキブツ</t>
    </rPh>
    <rPh sb="6" eb="10">
      <t>ウンパンギョウシャ</t>
    </rPh>
    <rPh sb="11" eb="15">
      <t>ショブンギョウシャ</t>
    </rPh>
    <rPh sb="18" eb="20">
      <t>レンラク</t>
    </rPh>
    <rPh sb="21" eb="22">
      <t>ミツ</t>
    </rPh>
    <rPh sb="26" eb="30">
      <t>テキセイホカン</t>
    </rPh>
    <rPh sb="31" eb="35">
      <t>テキセイショリ</t>
    </rPh>
    <rPh sb="36" eb="37">
      <t>ツト</t>
    </rPh>
    <rPh sb="42" eb="44">
      <t>ギョウシャ</t>
    </rPh>
    <rPh sb="45" eb="46">
      <t>カカ</t>
    </rPh>
    <rPh sb="48" eb="50">
      <t>カダイ</t>
    </rPh>
    <rPh sb="51" eb="53">
      <t>モンダイ</t>
    </rPh>
    <rPh sb="54" eb="56">
      <t>リカイ</t>
    </rPh>
    <rPh sb="58" eb="62">
      <t>ハイシュツケイカク</t>
    </rPh>
    <rPh sb="63" eb="65">
      <t>キョウリョク</t>
    </rPh>
    <phoneticPr fontId="3"/>
  </si>
  <si>
    <t>産業廃棄物処理に関する課題について関係業者との情報共有及び収集を行い、再利用に繋がる技術開発等の解決策定に協力して行くと共に日常の発生抑制にも努めて行きたいと考えている。</t>
    <rPh sb="0" eb="5">
      <t>サンギョウハイキブツ</t>
    </rPh>
    <rPh sb="5" eb="7">
      <t>ショリ</t>
    </rPh>
    <rPh sb="8" eb="9">
      <t>カン</t>
    </rPh>
    <rPh sb="11" eb="13">
      <t>カダイ</t>
    </rPh>
    <rPh sb="17" eb="21">
      <t>カンケイギョウシャ</t>
    </rPh>
    <rPh sb="23" eb="25">
      <t>ジョウホウ</t>
    </rPh>
    <rPh sb="25" eb="27">
      <t>キョウユウ</t>
    </rPh>
    <rPh sb="27" eb="28">
      <t>オヨ</t>
    </rPh>
    <rPh sb="29" eb="31">
      <t>シュウシュウ</t>
    </rPh>
    <rPh sb="32" eb="33">
      <t>オコナ</t>
    </rPh>
    <rPh sb="35" eb="38">
      <t>サイリヨウ</t>
    </rPh>
    <rPh sb="39" eb="40">
      <t>ツナ</t>
    </rPh>
    <rPh sb="42" eb="46">
      <t>ギジュツカイハツ</t>
    </rPh>
    <rPh sb="46" eb="47">
      <t>トウ</t>
    </rPh>
    <rPh sb="48" eb="52">
      <t>カイケツサクテイ</t>
    </rPh>
    <rPh sb="53" eb="55">
      <t>キョウリョク</t>
    </rPh>
    <rPh sb="57" eb="58">
      <t>ユ</t>
    </rPh>
    <rPh sb="60" eb="61">
      <t>トモ</t>
    </rPh>
    <rPh sb="62" eb="64">
      <t>ニチジョウ</t>
    </rPh>
    <rPh sb="65" eb="69">
      <t>ハッセイヨクセイ</t>
    </rPh>
    <rPh sb="71" eb="72">
      <t>ツト</t>
    </rPh>
    <rPh sb="74" eb="75">
      <t>ユ</t>
    </rPh>
    <rPh sb="79" eb="80">
      <t>カンガ</t>
    </rPh>
    <phoneticPr fontId="3"/>
  </si>
  <si>
    <t>令和    7年    6月   24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</si>
</sst>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78" zoomScale="115" zoomScaleNormal="115" zoomScaleSheetLayoutView="115"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2759</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455</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452</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1458</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t="s">
        <v>454</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t="s">
        <v>454</v>
      </c>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t="s">
        <v>454</v>
      </c>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9</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456</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457</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2</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21668.5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458</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2</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20104</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459</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460</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461</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462</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461</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12504.5</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463</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11100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464</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465</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465</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9164</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4</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9160</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466</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9004</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4</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9000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467</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株式会社内山アドバンス　磯子工場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AR4" sqref="AR4:AS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v>
      </c>
      <c r="P27" s="700"/>
      <c r="Q27" s="700"/>
      <c r="R27" s="700"/>
      <c r="S27" s="49" t="s">
        <v>38</v>
      </c>
      <c r="T27" s="70"/>
      <c r="U27" s="70"/>
      <c r="X27" s="68" t="s">
        <v>39</v>
      </c>
      <c r="Y27" s="71"/>
      <c r="AG27" s="58"/>
      <c r="AH27" s="58"/>
      <c r="AI27" s="58"/>
      <c r="AJ27" s="58"/>
      <c r="AK27" s="742">
        <f>+AG18+O27</f>
        <v>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v>4</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4</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株式会社内山アドバンス　磯子工場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21664.5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v>
      </c>
      <c r="AA9" s="379">
        <f>IF(SUM(G9:Z9)&gt;0,SUM(G9:Z9),IF(AA$19&gt;0,"0",0))</f>
        <v>21668.5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12504.5</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12504.5</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9160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v>
      </c>
      <c r="AA14" s="385">
        <f t="shared" si="0"/>
        <v>9164</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v>
      </c>
      <c r="AA15" s="385">
        <f t="shared" si="0"/>
        <v>4</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9160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9160</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20100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4</v>
      </c>
      <c r="AA19" s="391">
        <f t="shared" ref="AA19:AA25" si="2">SUM(G19:Z19)</f>
        <v>20104</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13600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13600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2500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2500</v>
      </c>
    </row>
    <row r="27" spans="2:27" ht="24" customHeight="1" x14ac:dyDescent="0.15">
      <c r="B27" s="170"/>
      <c r="C27" s="784"/>
      <c r="D27" s="175" t="s">
        <v>25</v>
      </c>
      <c r="E27" s="778" t="s">
        <v>344</v>
      </c>
      <c r="F27" s="779"/>
      <c r="G27" s="409">
        <f t="shared" ref="G27:Z27" si="5">+G23-G26</f>
        <v>0</v>
      </c>
      <c r="H27" s="409">
        <f t="shared" si="5"/>
        <v>11100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11100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2500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2500</v>
      </c>
    </row>
    <row r="32" spans="2:27" ht="24" customHeight="1" x14ac:dyDescent="0.15">
      <c r="B32" s="172">
        <v>7</v>
      </c>
      <c r="C32" s="130"/>
      <c r="D32" s="230"/>
      <c r="E32" s="225" t="s">
        <v>322</v>
      </c>
      <c r="F32" s="443"/>
      <c r="G32" s="415">
        <f t="shared" ref="G32:Z32" si="7">SUM(G33:G35)</f>
        <v>0</v>
      </c>
      <c r="H32" s="415">
        <f t="shared" si="7"/>
        <v>2500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2500</v>
      </c>
    </row>
    <row r="33" spans="2:27" ht="24" customHeight="1" x14ac:dyDescent="0.15">
      <c r="B33" s="172" t="s">
        <v>226</v>
      </c>
      <c r="C33" s="130"/>
      <c r="D33" s="228"/>
      <c r="E33" s="223"/>
      <c r="F33" s="221" t="s">
        <v>233</v>
      </c>
      <c r="G33" s="418">
        <f>+ｱ.燃え殻!$AT$16</f>
        <v>0</v>
      </c>
      <c r="H33" s="418">
        <f>+ｲ.汚泥!$AT$16</f>
        <v>2500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2500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6500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4</v>
      </c>
      <c r="AA37" s="426">
        <f t="shared" si="4"/>
        <v>6504</v>
      </c>
    </row>
    <row r="38" spans="2:27" ht="24" customHeight="1" x14ac:dyDescent="0.15">
      <c r="B38" s="170"/>
      <c r="C38" s="776"/>
      <c r="D38" s="227"/>
      <c r="E38" s="225" t="s">
        <v>319</v>
      </c>
      <c r="F38" s="443"/>
      <c r="G38" s="415">
        <f t="shared" ref="G38:Z38" si="9">SUM(G39:G41)</f>
        <v>0</v>
      </c>
      <c r="H38" s="415">
        <f t="shared" si="9"/>
        <v>6500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6500</v>
      </c>
    </row>
    <row r="39" spans="2:27" ht="24" customHeight="1" x14ac:dyDescent="0.15">
      <c r="B39" s="170"/>
      <c r="C39" s="776"/>
      <c r="D39" s="228"/>
      <c r="E39" s="223"/>
      <c r="F39" s="221" t="s">
        <v>233</v>
      </c>
      <c r="G39" s="418">
        <f>+ｱ.燃え殻!$Z$28</f>
        <v>0</v>
      </c>
      <c r="H39" s="418">
        <f>+ｲ.汚泥!$Z$28</f>
        <v>6500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6500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4</v>
      </c>
      <c r="AA42" s="423">
        <f>SUM(G42:Z42)</f>
        <v>4</v>
      </c>
    </row>
    <row r="43" spans="2:27" ht="24" customHeight="1" x14ac:dyDescent="0.15">
      <c r="B43" s="170"/>
      <c r="C43" s="128" t="s">
        <v>235</v>
      </c>
      <c r="D43" s="795" t="s">
        <v>349</v>
      </c>
      <c r="E43" s="795"/>
      <c r="F43" s="796"/>
      <c r="G43" s="427">
        <f>+ｱ.燃え殻!$AK$27</f>
        <v>0</v>
      </c>
      <c r="H43" s="427">
        <f>+ｲ.汚泥!$AK$27</f>
        <v>9000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4</v>
      </c>
      <c r="AA43" s="429">
        <f t="shared" si="4"/>
        <v>9004</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4</v>
      </c>
      <c r="AA44" s="432">
        <f t="shared" si="4"/>
        <v>4</v>
      </c>
    </row>
    <row r="45" spans="2:27" ht="24" customHeight="1" x14ac:dyDescent="0.15">
      <c r="B45" s="170"/>
      <c r="C45" s="177"/>
      <c r="D45" s="442" t="s">
        <v>190</v>
      </c>
      <c r="E45" s="805" t="s">
        <v>237</v>
      </c>
      <c r="F45" s="806"/>
      <c r="G45" s="433">
        <f>+ｱ.燃え殻!$AR$24</f>
        <v>0</v>
      </c>
      <c r="H45" s="433">
        <f>+ｲ.汚泥!$AR$24</f>
        <v>9000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9000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41764.5</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8</v>
      </c>
      <c r="AA55" s="481">
        <f>+AA9+AA19+AA20</f>
        <v>41772.5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24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東京都江戸川区東瑞江二丁目4番29号</v>
      </c>
      <c r="M16" s="851"/>
      <c r="N16" s="851"/>
      <c r="O16" s="851"/>
      <c r="P16" s="851"/>
      <c r="Q16" s="851"/>
      <c r="R16" s="851"/>
      <c r="S16" s="851"/>
      <c r="T16" s="851"/>
      <c r="U16" s="282"/>
    </row>
    <row r="17" spans="1:21" ht="26.25" customHeight="1" x14ac:dyDescent="0.15">
      <c r="C17" s="86"/>
      <c r="I17" s="25"/>
      <c r="J17" s="25" t="s">
        <v>7</v>
      </c>
      <c r="K17" s="25"/>
      <c r="L17" s="851" t="str">
        <f>+表紙!L41</f>
        <v>株式会社内山アドバンス　　　　　　　　　　　　　　　　　　　　　　　　　　　代表取締役　　柳内　光子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047-398-8801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株式会社内山アドバンス　磯子工場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2759</v>
      </c>
      <c r="Q25" s="823"/>
      <c r="R25" s="823"/>
      <c r="S25" s="823"/>
      <c r="T25" s="823"/>
      <c r="U25" s="824"/>
    </row>
    <row r="26" spans="1:21" ht="26.25" customHeight="1" x14ac:dyDescent="0.15">
      <c r="C26" s="570" t="s">
        <v>11</v>
      </c>
      <c r="D26" s="571"/>
      <c r="E26" s="572"/>
      <c r="F26" s="838" t="str">
        <f>+表紙!F50</f>
        <v>神奈川県横浜市磯子区新磯子町8</v>
      </c>
      <c r="G26" s="839"/>
      <c r="H26" s="839"/>
      <c r="I26" s="839"/>
      <c r="J26" s="839"/>
      <c r="K26" s="839"/>
      <c r="L26" s="839"/>
      <c r="M26" s="839"/>
      <c r="N26" s="341" t="s">
        <v>172</v>
      </c>
      <c r="O26"/>
      <c r="P26"/>
      <c r="Q26" s="833" t="str">
        <f>IF(+表紙!Q50="","",+表紙!Q50)</f>
        <v>045-755-2391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Ｅ21－窯業・土石製品製造業</v>
      </c>
      <c r="G30" s="826"/>
      <c r="H30" s="826"/>
      <c r="I30" s="826"/>
      <c r="J30" s="826"/>
      <c r="K30" s="826"/>
      <c r="L30" s="32" t="s">
        <v>48</v>
      </c>
      <c r="M30" s="32"/>
      <c r="N30" s="632" t="str">
        <f>IF(COUNTA(表紙!N54)=1,+表紙!N54,"")</f>
        <v>生コンクリート製造業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1458</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9</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2</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21668.5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製品出荷毎における顧客との数量確認連絡の徹底。（発生の事前抑制）　　　　　　　　　　　　　　　　　　　　　　　　　　　　　　加盟協同組合にて実施している残コン・戻りコン発生時の有償化における適正な報告と顧客へのＰＲ。　　　　　　　　　　　　　　　　　　　　　　　　若手ゼネコン社員を工場見学に招き、廃棄物発生の実情を説明し、ご理解を深める。　　　　　　　　　　　　　　　　　　　　　　　　　　　社内技術センターにて取り組んでいる再利用及びCO2削減活動への協力。</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2</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20104</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上記の実施している取り組みの継続。　また、中間処理施設の見直し更新を計画し、再利用率の向上を図る。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①コンクリートプラント及びミキサー車の洗浄汚水及び余りコンクリートを洗車場にて細骨材・粗骨材に分級、発生したスラッジ水を中間処理施設にて減量し、発生したスラッジケーキを廃棄物として委託。②戻りコンクリートを硬化させた後破砕し、コンクリートガラとして処理委託。③廃プラ・金属くず等は混合廃棄物コンテナにて分類し、優良認定処理業者へ委託。</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同上</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中間処理施設にて脱水回収した上澄み水は、製品原材料及び洗浄水に再利用。</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同上</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12504.5</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中間処理施設の日常・定期点検及び計画的修繕にて、適正な処理能力の維持を図っている。</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11100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回収した骨材の有効利用として、JIS認証の取得を目指す。再資源化・CO2削減活動の教育にて従業員の理解を深め、積極的に参加推進を図る。</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該当なし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該当なし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9164</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4</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9160</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産業廃棄物の運搬業者・処分業者との」連絡を密にとり、適正保管/適正処理に努めている。業者の抱える課題/問題を理解し、排出計画に協力している。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9004</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4</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9000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産業廃棄物処理に関する課題について関係業者との情報共有及び収集を行い、再利用に繋がる技術開発等の解決策定に協力して行くと共に日常の発生抑制にも努めて行きたいと考えている。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20100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2500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13600</v>
      </c>
      <c r="P18" s="664"/>
      <c r="Q18" s="664"/>
      <c r="R18" s="664"/>
      <c r="S18" s="57" t="s">
        <v>14</v>
      </c>
      <c r="T18"/>
      <c r="U18" s="270"/>
      <c r="V18"/>
      <c r="W18" s="213"/>
      <c r="X18" s="742">
        <f>+ROUND(AG9,1)+ROUND(AG12,1)+ROUND(AG15,1)+AG18</f>
        <v>2500</v>
      </c>
      <c r="Y18" s="743"/>
      <c r="Z18" s="743"/>
      <c r="AA18" s="57" t="s">
        <v>4</v>
      </c>
      <c r="AB18" s="212"/>
      <c r="AC18" s="212"/>
      <c r="AD18" s="709"/>
      <c r="AG18" s="699">
        <f>+ROUND(AN18,1)+ROUND(AN21,1)</f>
        <v>2500</v>
      </c>
      <c r="AH18" s="744"/>
      <c r="AI18" s="744"/>
      <c r="AJ18" s="744"/>
      <c r="AK18" s="49" t="s">
        <v>13</v>
      </c>
      <c r="AL18" s="60"/>
      <c r="AN18" s="324">
        <f>+ROUND(AT16,1)+ROUND(AT17,1)+ROUND(AT18,1)</f>
        <v>2500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11100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21664.5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9000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12504.5</v>
      </c>
      <c r="G27" s="712"/>
      <c r="H27" s="214" t="s">
        <v>198</v>
      </c>
      <c r="L27" s="709"/>
      <c r="O27" s="699">
        <f>+Q30+ROUND(Q33,1)</f>
        <v>6500</v>
      </c>
      <c r="P27" s="700"/>
      <c r="Q27" s="700"/>
      <c r="R27" s="700"/>
      <c r="S27" s="49" t="s">
        <v>38</v>
      </c>
      <c r="T27" s="70"/>
      <c r="U27" s="70"/>
      <c r="X27" s="68" t="s">
        <v>39</v>
      </c>
      <c r="Y27" s="71"/>
      <c r="AG27" s="58"/>
      <c r="AH27" s="58"/>
      <c r="AI27" s="58"/>
      <c r="AJ27" s="58"/>
      <c r="AK27" s="742">
        <f>+AG18+O27</f>
        <v>9000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6500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9160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6500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9160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株式会社内山アドバンス　磯子工場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2025-06-23T07:55:10Z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