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<sst xmlns="http://schemas.openxmlformats.org/spreadsheetml/2006/main" count="3304" uniqueCount="470">
  <si>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</si>
  <si>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</si>
  <si>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</si>
  <si>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</si>
  <si>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</si>
  <si>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</si>
  <si>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</si>
  <si>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</si>
  <si>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</si>
  <si>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</si>
  <si>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</si>
  <si>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</si>
  <si>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</si>
  <si>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</si>
  <si>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</si>
  <si>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</si>
  <si>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</si>
  <si>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</si>
  <si>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</si>
  <si>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</si>
  <si>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</si>
  <si>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</si>
  <si>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</si>
  <si>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</si>
  <si>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</si>
  <si>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</si>
  <si>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</si>
  <si>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</si>
  <si>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</si>
  <si>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</si>
  <si>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</si>
  <si>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</si>
  <si>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</si>
  <si>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</si>
  <si>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</si>
  <si>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</si>
  <si>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</si>
  <si>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</si>
  <si>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</si>
  <si>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</si>
  <si>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</si>
  <si>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</si>
  <si>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</si>
  <si>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</si>
  <si>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</si>
  <si>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</si>
  <si>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</si>
  <si>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</si>
  <si>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</si>
  <si>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</si>
  <si>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</si>
  <si>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</si>
  <si>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</si>
  <si>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</si>
  <si>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</si>
  <si>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</si>
  <si>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</si>
  <si>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</si>
  <si>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</si>
  <si>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</si>
  <si>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</si>
  <si>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</si>
  <si>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</si>
  <si>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</si>
  <si>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</si>
  <si>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</si>
  <si>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</si>
  <si>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</si>
  <si>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</si>
  <si>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</si>
  <si>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</si>
  <si>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</si>
  <si>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</si>
  <si>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</si>
  <si>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</si>
  <si>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</si>
  <si>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</si>
  <si>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</si>
  <si>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</si>
  <si>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</si>
  <si>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</si>
  <si>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</si>
  <si>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</si>
  <si>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</si>
  <si>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</si>
  <si>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</si>
  <si>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</si>
  <si>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</si>
  <si>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</si>
  <si>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</si>
  <si>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</si>
  <si>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</si>
  <si>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</si>
  <si>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</si>
  <si>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</si>
  <si>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</si>
  <si>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</si>
  <si>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</si>
  <si>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</si>
  <si>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</si>
  <si>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</si>
  <si>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</si>
  <si>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</si>
  <si>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</si>
  <si>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</si>
  <si>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</si>
  <si>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</si>
  <si>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</si>
  <si>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</si>
  <si>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</si>
  <si>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</si>
  <si>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</si>
  <si>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</si>
  <si>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</si>
  <si>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</si>
  <si>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</si>
  <si>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</si>
  <si>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</si>
  <si>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</si>
  <si>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</si>
  <si>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</si>
  <si>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</si>
  <si>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</si>
  <si>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</si>
  <si>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</si>
  <si>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</si>
  <si>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</si>
  <si>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</si>
  <si>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</si>
  <si>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</si>
  <si>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</si>
  <si>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</si>
  <si>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</si>
  <si>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</si>
  <si>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</si>
  <si>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</si>
  <si>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</si>
  <si>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</si>
  <si>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</si>
  <si>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</si>
  <si>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</si>
  <si>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</si>
  <si>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</si>
  <si>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</si>
  <si>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</si>
  <si>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</si>
  <si>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</si>
  <si>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</si>
  <si>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</si>
  <si>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</si>
  <si>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</si>
  <si>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</si>
  <si>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</si>
  <si>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</si>
  <si>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</si>
  <si>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</si>
  <si>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</si>
  <si>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</si>
  <si>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</si>
  <si>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</si>
  <si>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</si>
  <si>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</si>
  <si>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</si>
  <si>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</si>
  <si>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</si>
  <si>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</si>
  <si>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</si>
  <si>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</si>
  <si>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</si>
  <si>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</si>
  <si>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</si>
  <si>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</si>
  <si>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</si>
  <si>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</si>
  <si>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</si>
  <si>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</si>
  <si>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</si>
  <si>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</si>
  <si>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</si>
  <si>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</si>
  <si>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</si>
  <si>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</si>
  <si>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</si>
  <si>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</si>
  <si>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</si>
  <si>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</si>
  <si>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</si>
  <si>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</si>
  <si>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</si>
  <si>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</si>
  <si>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</si>
  <si>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</si>
  <si>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</si>
  <si>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</si>
  <si>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</si>
  <si>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</si>
  <si>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</si>
  <si>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</si>
  <si>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</si>
  <si>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</si>
  <si>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</si>
  <si>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</si>
  <si>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</si>
  <si>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</si>
  <si>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</si>
  <si>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</si>
  <si>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</si>
  <si>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</si>
  <si>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</si>
  <si>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</si>
  <si>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</si>
  <si>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</si>
  <si>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</si>
  <si>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</si>
  <si>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</si>
  <si>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</si>
  <si>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</si>
  <si>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</si>
  <si>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</si>
  <si>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</si>
  <si>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</si>
  <si>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</si>
  <si>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</si>
  <si>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</si>
  <si>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</si>
  <si>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</si>
  <si>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</si>
  <si>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</si>
  <si>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</si>
  <si>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</si>
  <si>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</si>
  <si>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</si>
  <si>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</si>
  <si>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</si>
  <si>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</si>
  <si>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</si>
  <si>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</si>
  <si>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</si>
  <si>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</si>
  <si>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</si>
  <si>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</si>
  <si>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</si>
  <si>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</si>
  <si>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</si>
  <si>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</si>
  <si>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</si>
  <si>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</si>
  <si>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</si>
  <si>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</si>
  <si>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</si>
  <si>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</si>
  <si>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</si>
  <si>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</si>
  <si>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</si>
  <si>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</si>
  <si>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</si>
  <si>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</si>
  <si>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</si>
  <si>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</si>
  <si>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</si>
  <si>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</si>
  <si>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</si>
  <si>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</si>
  <si>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</si>
  <si>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</si>
  <si>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</si>
  <si>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</si>
  <si>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</si>
  <si>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</si>
  <si>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</si>
  <si>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</si>
  <si>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</si>
  <si>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</si>
  <si>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</si>
  <si>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</si>
  <si>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</si>
  <si>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</si>
  <si>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</si>
  <si>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</si>
  <si>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</si>
  <si>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</si>
  <si>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</si>
  <si>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</si>
  <si>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</si>
  <si>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</si>
  <si>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</si>
  <si>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</si>
  <si>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</si>
  <si>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</si>
  <si>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</si>
  <si>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</si>
  <si>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</si>
  <si>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</si>
  <si>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</si>
  <si>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</si>
  <si>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</si>
  <si>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</si>
  <si>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</si>
  <si>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</si>
  <si>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</si>
  <si>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</si>
  <si>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</si>
  <si>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</si>
  <si>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</si>
  <si>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</si>
  <si>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</si>
  <si>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</si>
  <si>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</si>
  <si>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</si>
  <si>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</si>
  <si>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</si>
  <si>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</si>
  <si>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</si>
  <si>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</si>
  <si>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</si>
  <si>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</si>
  <si>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</si>
  <si>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</si>
  <si>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</si>
  <si>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</si>
  <si>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</si>
  <si>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</si>
  <si>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</si>
  <si>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</si>
  <si>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</si>
  <si>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</si>
  <si>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</si>
  <si>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</si>
  <si>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</si>
  <si>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</si>
  <si>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</si>
  <si>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</si>
  <si>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</si>
  <si>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</si>
  <si>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</si>
  <si>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</si>
  <si>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</si>
  <si>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</si>
  <si>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</si>
  <si>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</si>
  <si>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</si>
  <si>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</si>
  <si>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</si>
  <si>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</si>
  <si>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</si>
  <si>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</si>
  <si>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</si>
  <si>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</si>
  <si>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</si>
  <si>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</si>
  <si>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</si>
  <si>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</si>
  <si>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</si>
  <si>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</si>
  <si>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</si>
  <si>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</si>
  <si>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</si>
  <si>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</si>
  <si>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</si>
  <si>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</si>
  <si>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</si>
  <si>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</si>
  <si>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</si>
  <si>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</si>
  <si>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</si>
  <si>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</si>
  <si>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</si>
  <si>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</si>
  <si>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</si>
  <si>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</si>
  <si>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</si>
  <si>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</si>
  <si>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</si>
  <si>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</si>
  <si>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</si>
  <si>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</si>
  <si>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</si>
  <si>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</si>
  <si>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</si>
  <si>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</si>
  <si>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</si>
  <si>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</si>
  <si>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</si>
  <si>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</si>
  <si>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</si>
  <si>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</si>
  <si>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</si>
  <si>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</si>
  <si>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</si>
  <si>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</si>
  <si>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</si>
  <si>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</si>
  <si>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</si>
  <si>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</si>
  <si>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</si>
  <si>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</si>
  <si>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</si>
  <si>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</si>
  <si>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</si>
  <si>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</si>
  <si>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</si>
  <si>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</si>
  <si>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</si>
  <si>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</si>
  <si>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</si>
  <si>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</si>
  <si>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</si>
  <si>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</si>
  <si>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</si>
  <si>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</si>
  <si>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</si>
  <si>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</si>
  <si>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</si>
  <si>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</si>
  <si>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</si>
  <si>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</si>
  <si>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</si>
  <si>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</si>
  <si>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</si>
  <si>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</si>
  <si>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</si>
  <si>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</si>
  <si>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</si>
  <si>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</si>
  <si>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</si>
  <si>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</si>
  <si>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</si>
  <si>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</si>
  <si>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</si>
  <si>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</si>
  <si>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</si>
  <si>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</si>
  <si>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</si>
  <si>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</si>
  <si>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</si>
  <si>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</si>
  <si>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</si>
  <si>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</si>
  <si>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</si>
  <si>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</si>
  <si>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</si>
  <si>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</si>
  <si>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</si>
  <si>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</si>
  <si>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</si>
  <si>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</si>
  <si>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</si>
  <si>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</si>
  <si>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</si>
  <si>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</si>
  <si>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</si>
  <si>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</si>
  <si>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</si>
  <si>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</si>
  <si>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</si>
  <si>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</si>
  <si>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</si>
  <si>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</si>
  <si>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</si>
  <si>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</si>
  <si>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</si>
  <si>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</si>
  <si>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</si>
  <si>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</si>
  <si>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横浜市戸塚区上矢部町2066番地</t>
    <rPh sb="0" eb="10">
      <t>ヨコハマシトツカクカミヤベチョウ</t>
    </rPh>
    <rPh sb="14" eb="16">
      <t>バンチ</t>
    </rPh>
    <phoneticPr fontId="3"/>
  </si>
  <si>
    <t>株式会社　東伸コーポレーション　　　　　　　　　　　　　　　　　　代表取締役　廣藤義和</t>
    <rPh sb="0" eb="4">
      <t>カブシキガイシャ</t>
    </rPh>
    <rPh sb="5" eb="7">
      <t>トウシン</t>
    </rPh>
    <rPh sb="33" eb="38">
      <t>ダイヒョウトリシマリヤク</t>
    </rPh>
    <rPh sb="39" eb="43">
      <t>ヒロフジヨシカズ</t>
    </rPh>
    <phoneticPr fontId="3"/>
  </si>
  <si>
    <t>045-815-1175</t>
    <phoneticPr fontId="3"/>
  </si>
  <si>
    <t>株式会社　東伸コーポレーション</t>
    <rPh sb="0" eb="4">
      <t>カブシキガイシャ</t>
    </rPh>
    <rPh sb="5" eb="7">
      <t>トウシン</t>
    </rPh>
    <phoneticPr fontId="3"/>
  </si>
  <si>
    <t>生コンクリート製造・運搬</t>
    <rPh sb="0" eb="1">
      <t>ナマ</t>
    </rPh>
    <rPh sb="7" eb="9">
      <t>セイゾウ</t>
    </rPh>
    <rPh sb="10" eb="12">
      <t>ウンパン</t>
    </rPh>
    <phoneticPr fontId="3"/>
  </si>
  <si>
    <t>令和  7 年  5 月 27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</si>
</sst>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25"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2737</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131</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v>1300</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33</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3649.2</v>
      </c>
      <c r="I63" s="240" t="s">
        <v>4</v>
      </c>
      <c r="J63" s="473" t="s">
        <v>324</v>
      </c>
      <c r="K63" s="474"/>
      <c r="L63" s="475"/>
      <c r="M63" s="468">
        <f>+別紙!AA14</f>
        <v>3033.6</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3028.5</v>
      </c>
      <c r="N65" s="469"/>
      <c r="O65" s="378" t="s">
        <v>4</v>
      </c>
      <c r="P65" s="160"/>
      <c r="Q65" s="161"/>
      <c r="R65" s="161"/>
      <c r="S65" s="161"/>
    </row>
    <row r="66" spans="1:22" ht="24.75" customHeight="1">
      <c r="C66" s="392"/>
      <c r="D66" s="470" t="s">
        <v>303</v>
      </c>
      <c r="E66" s="471"/>
      <c r="F66" s="471"/>
      <c r="G66" s="472"/>
      <c r="H66" s="379">
        <f>+別紙!AA12</f>
        <v>615.6</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AS33" sqref="AS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380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380</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380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380</v>
      </c>
      <c r="Q27" s="612"/>
      <c r="R27" s="612"/>
      <c r="S27" s="612"/>
      <c r="T27" s="44" t="s">
        <v>38</v>
      </c>
      <c r="U27" s="64"/>
      <c r="V27" s="64"/>
      <c r="Y27" s="62" t="s">
        <v>39</v>
      </c>
      <c r="Z27" s="65"/>
      <c r="AH27" s="53"/>
      <c r="AI27" s="53"/>
      <c r="AJ27" s="53"/>
      <c r="AK27" s="53"/>
      <c r="AL27" s="575">
        <f>+AH18+P27</f>
        <v>380</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380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380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380</v>
      </c>
      <c r="I30" s="608"/>
      <c r="J30" s="194" t="s">
        <v>198</v>
      </c>
      <c r="M30" s="581"/>
      <c r="P30" s="56"/>
      <c r="R30" s="611">
        <f>+ROUND(AA28,1)+ROUND(AA29,1)+ROUND(AA30,1)</f>
        <v>380</v>
      </c>
      <c r="S30" s="612"/>
      <c r="T30" s="612"/>
      <c r="U30" s="612"/>
      <c r="V30" s="44" t="s">
        <v>16</v>
      </c>
      <c r="Y30" s="613" t="s">
        <v>186</v>
      </c>
      <c r="Z30" s="614"/>
      <c r="AA30" s="569">
        <v>0</v>
      </c>
      <c r="AB30" s="570"/>
      <c r="AC30" s="570"/>
      <c r="AD30" s="570"/>
      <c r="AE30" s="570"/>
      <c r="AF30" s="44" t="s">
        <v>13</v>
      </c>
      <c r="AL30" s="561">
        <v>380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380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東伸コーポレーション</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3" zoomScaleNormal="100" workbookViewId="0">
      <selection activeCell="AS33" sqref="AS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4.4000000000000004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3.6</v>
      </c>
      <c r="E24" s="629"/>
      <c r="F24" s="629"/>
      <c r="G24" s="194" t="s">
        <v>198</v>
      </c>
      <c r="H24" s="607">
        <f>+F12</f>
        <v>4.4000000000000004</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4.4000000000000004</v>
      </c>
      <c r="Q27" s="612"/>
      <c r="R27" s="612"/>
      <c r="S27" s="612"/>
      <c r="T27" s="44" t="s">
        <v>38</v>
      </c>
      <c r="U27" s="64"/>
      <c r="V27" s="64"/>
      <c r="Y27" s="62" t="s">
        <v>39</v>
      </c>
      <c r="Z27" s="65"/>
      <c r="AH27" s="53"/>
      <c r="AI27" s="53"/>
      <c r="AJ27" s="53"/>
      <c r="AK27" s="53"/>
      <c r="AL27" s="575">
        <f>+AH18+P27</f>
        <v>4.4000000000000004</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v>
      </c>
      <c r="E29" s="629"/>
      <c r="F29" s="629"/>
      <c r="G29" s="194" t="s">
        <v>198</v>
      </c>
      <c r="H29" s="607">
        <f>+AL27</f>
        <v>4.4000000000000004</v>
      </c>
      <c r="I29" s="608"/>
      <c r="J29" s="194" t="s">
        <v>198</v>
      </c>
      <c r="M29" s="581"/>
      <c r="P29" s="56"/>
      <c r="Q29" s="144"/>
      <c r="R29" s="51" t="s">
        <v>183</v>
      </c>
      <c r="S29" s="583" t="s">
        <v>33</v>
      </c>
      <c r="T29" s="597"/>
      <c r="U29" s="597"/>
      <c r="V29" s="598"/>
      <c r="W29" s="48"/>
      <c r="X29" s="66"/>
      <c r="Y29" s="613" t="s">
        <v>258</v>
      </c>
      <c r="Z29" s="614"/>
      <c r="AA29" s="569">
        <v>4.4000000000000004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4.4000000000000004</v>
      </c>
      <c r="I30" s="608"/>
      <c r="J30" s="194" t="s">
        <v>198</v>
      </c>
      <c r="M30" s="581"/>
      <c r="P30" s="56"/>
      <c r="R30" s="611">
        <f>+ROUND(AA28,1)+ROUND(AA29,1)+ROUND(AA30,1)</f>
        <v>4.4000000000000004</v>
      </c>
      <c r="S30" s="612"/>
      <c r="T30" s="612"/>
      <c r="U30" s="612"/>
      <c r="V30" s="44" t="s">
        <v>16</v>
      </c>
      <c r="Y30" s="613" t="s">
        <v>186</v>
      </c>
      <c r="Z30" s="614"/>
      <c r="AA30" s="569">
        <v>0</v>
      </c>
      <c r="AB30" s="570"/>
      <c r="AC30" s="570"/>
      <c r="AD30" s="570"/>
      <c r="AE30" s="570"/>
      <c r="AF30" s="44" t="s">
        <v>13</v>
      </c>
      <c r="AL30" s="561">
        <v>4.4000000000000004</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L25" sqref="L2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東伸コーポレーション</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3644.1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1.5</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3.6</v>
      </c>
      <c r="AA9" s="321">
        <f>IF(SUM(G9:Z9)&gt;0,SUM(G9:Z9),IF(AA$19&gt;0,"0",0))</f>
        <v>3649.2</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615.6</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f t="shared" si="0"/>
        <v>615.6</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3028.5</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1.5</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3.6</v>
      </c>
      <c r="AA14" s="327">
        <f t="shared" si="0"/>
        <v>3033.6</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3028.5</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3028.5</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3909.6</v>
      </c>
      <c r="I19" s="331">
        <f t="shared" si="1"/>
        <v>0</v>
      </c>
      <c r="J19" s="331">
        <f t="shared" si="1"/>
        <v>0</v>
      </c>
      <c r="K19" s="331">
        <f t="shared" si="1"/>
        <v>0</v>
      </c>
      <c r="L19" s="331">
        <f t="shared" si="1"/>
        <v>1.8</v>
      </c>
      <c r="M19" s="331">
        <f t="shared" si="1"/>
        <v>0</v>
      </c>
      <c r="N19" s="331">
        <f t="shared" si="1"/>
        <v>0</v>
      </c>
      <c r="O19" s="331">
        <f t="shared" si="1"/>
        <v>0</v>
      </c>
      <c r="P19" s="331">
        <f t="shared" si="1"/>
        <v>0</v>
      </c>
      <c r="Q19" s="331">
        <f t="shared" si="1"/>
        <v>0</v>
      </c>
      <c r="R19" s="331">
        <f t="shared" si="1"/>
        <v>0</v>
      </c>
      <c r="S19" s="331">
        <f t="shared" si="1"/>
        <v>0</v>
      </c>
      <c r="T19" s="331">
        <f t="shared" si="1"/>
        <v>380</v>
      </c>
      <c r="U19" s="331">
        <f t="shared" si="1"/>
        <v>0</v>
      </c>
      <c r="V19" s="331">
        <f t="shared" si="1"/>
        <v>0</v>
      </c>
      <c r="W19" s="331">
        <f t="shared" si="1"/>
        <v>0</v>
      </c>
      <c r="X19" s="331">
        <f t="shared" si="1"/>
        <v>0</v>
      </c>
      <c r="Y19" s="331">
        <f t="shared" si="1"/>
        <v>0</v>
      </c>
      <c r="Z19" s="332">
        <f t="shared" si="1"/>
        <v>4.4000000000000004</v>
      </c>
      <c r="AA19" s="333">
        <f t="shared" ref="AA19:AA25" si="2">SUM(G19:Z19)</f>
        <v>4295.7999999999993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3069</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3069</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2196</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2196</v>
      </c>
    </row>
    <row r="27" spans="2:27" ht="20.45" customHeight="1">
      <c r="B27" s="167"/>
      <c r="C27" s="708"/>
      <c r="D27" s="172" t="s">
        <v>25</v>
      </c>
      <c r="E27" s="687" t="s">
        <v>289</v>
      </c>
      <c r="F27" s="688"/>
      <c r="G27" s="352">
        <f t="shared" ref="G27:Z27" si="5">+G23-G26</f>
        <v>0</v>
      </c>
      <c r="H27" s="352">
        <f t="shared" si="5"/>
        <v>873</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873</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2196</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2196</v>
      </c>
    </row>
    <row r="36" spans="2:27" ht="20.45" customHeight="1">
      <c r="B36" s="169">
        <v>6</v>
      </c>
      <c r="C36" s="124"/>
      <c r="D36" s="210"/>
      <c r="E36" s="205" t="s">
        <v>265</v>
      </c>
      <c r="F36" s="383"/>
      <c r="G36" s="358">
        <f t="shared" ref="G36:Z36" si="7">SUM(G37:G39)</f>
        <v>0</v>
      </c>
      <c r="H36" s="358">
        <f t="shared" si="7"/>
        <v>2196</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2196</v>
      </c>
    </row>
    <row r="37" spans="2:27" ht="20.45" customHeight="1">
      <c r="B37" s="169" t="s">
        <v>228</v>
      </c>
      <c r="C37" s="124"/>
      <c r="D37" s="208"/>
      <c r="E37" s="203"/>
      <c r="F37" s="201" t="s">
        <v>235</v>
      </c>
      <c r="G37" s="361">
        <f>+ｱ.燃え殻!$AU$16</f>
        <v>0</v>
      </c>
      <c r="H37" s="361">
        <f>+ｲ.汚泥!$AU$16</f>
        <v>2196</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2196</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840.6</v>
      </c>
      <c r="I41" s="367">
        <f t="shared" si="8"/>
        <v>0</v>
      </c>
      <c r="J41" s="367">
        <f t="shared" si="8"/>
        <v>0</v>
      </c>
      <c r="K41" s="367">
        <f t="shared" si="8"/>
        <v>0</v>
      </c>
      <c r="L41" s="367">
        <f t="shared" si="8"/>
        <v>1.8</v>
      </c>
      <c r="M41" s="367">
        <f t="shared" si="8"/>
        <v>0</v>
      </c>
      <c r="N41" s="367">
        <f t="shared" si="8"/>
        <v>0</v>
      </c>
      <c r="O41" s="367">
        <f t="shared" si="8"/>
        <v>0</v>
      </c>
      <c r="P41" s="367">
        <f t="shared" si="8"/>
        <v>0</v>
      </c>
      <c r="Q41" s="367">
        <f t="shared" si="8"/>
        <v>0</v>
      </c>
      <c r="R41" s="367">
        <f t="shared" si="8"/>
        <v>0</v>
      </c>
      <c r="S41" s="367">
        <f t="shared" si="8"/>
        <v>0</v>
      </c>
      <c r="T41" s="367">
        <f t="shared" si="8"/>
        <v>380</v>
      </c>
      <c r="U41" s="367">
        <f t="shared" si="8"/>
        <v>0</v>
      </c>
      <c r="V41" s="367">
        <f t="shared" si="8"/>
        <v>0</v>
      </c>
      <c r="W41" s="367">
        <f t="shared" si="8"/>
        <v>0</v>
      </c>
      <c r="X41" s="367">
        <f t="shared" si="8"/>
        <v>0</v>
      </c>
      <c r="Y41" s="367">
        <f t="shared" si="8"/>
        <v>0</v>
      </c>
      <c r="Z41" s="368">
        <f t="shared" si="8"/>
        <v>4.4000000000000004</v>
      </c>
      <c r="AA41" s="369">
        <f t="shared" si="4"/>
        <v>1226.8000000000002</v>
      </c>
    </row>
    <row r="42" spans="2:27" ht="20.45" customHeight="1">
      <c r="B42" s="167"/>
      <c r="C42" s="691"/>
      <c r="D42" s="207"/>
      <c r="E42" s="205" t="s">
        <v>262</v>
      </c>
      <c r="F42" s="383"/>
      <c r="G42" s="358">
        <f t="shared" ref="G42:Z42" si="9">SUM(G43:G45)</f>
        <v>0</v>
      </c>
      <c r="H42" s="358">
        <f t="shared" si="9"/>
        <v>840.6</v>
      </c>
      <c r="I42" s="358">
        <f t="shared" si="9"/>
        <v>0</v>
      </c>
      <c r="J42" s="358">
        <f t="shared" si="9"/>
        <v>0</v>
      </c>
      <c r="K42" s="358">
        <f t="shared" si="9"/>
        <v>0</v>
      </c>
      <c r="L42" s="358">
        <f t="shared" si="9"/>
        <v>1.8</v>
      </c>
      <c r="M42" s="358">
        <f t="shared" si="9"/>
        <v>0</v>
      </c>
      <c r="N42" s="358">
        <f t="shared" si="9"/>
        <v>0</v>
      </c>
      <c r="O42" s="358">
        <f t="shared" si="9"/>
        <v>0</v>
      </c>
      <c r="P42" s="358">
        <f t="shared" si="9"/>
        <v>0</v>
      </c>
      <c r="Q42" s="358">
        <f t="shared" si="9"/>
        <v>0</v>
      </c>
      <c r="R42" s="358">
        <f t="shared" si="9"/>
        <v>0</v>
      </c>
      <c r="S42" s="358">
        <f t="shared" si="9"/>
        <v>0</v>
      </c>
      <c r="T42" s="358">
        <f t="shared" si="9"/>
        <v>380</v>
      </c>
      <c r="U42" s="358">
        <f t="shared" si="9"/>
        <v>0</v>
      </c>
      <c r="V42" s="358">
        <f t="shared" si="9"/>
        <v>0</v>
      </c>
      <c r="W42" s="358">
        <f t="shared" si="9"/>
        <v>0</v>
      </c>
      <c r="X42" s="358">
        <f t="shared" si="9"/>
        <v>0</v>
      </c>
      <c r="Y42" s="358">
        <f t="shared" si="9"/>
        <v>0</v>
      </c>
      <c r="Z42" s="359">
        <f t="shared" si="9"/>
        <v>4.4000000000000004</v>
      </c>
      <c r="AA42" s="360">
        <f t="shared" si="4"/>
        <v>1226.8000000000002</v>
      </c>
    </row>
    <row r="43" spans="2:27" ht="20.45" customHeight="1">
      <c r="B43" s="167"/>
      <c r="C43" s="691"/>
      <c r="D43" s="208"/>
      <c r="E43" s="203"/>
      <c r="F43" s="201" t="s">
        <v>235</v>
      </c>
      <c r="G43" s="361">
        <f>+ｱ.燃え殻!$AA$28</f>
        <v>0</v>
      </c>
      <c r="H43" s="361">
        <f>+ｲ.汚泥!$AA$28</f>
        <v>840.6</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380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1220.5999999999999</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1.8</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4.4000000000000004</v>
      </c>
      <c r="AA44" s="363">
        <f t="shared" si="4"/>
        <v>6.2</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3036.6</v>
      </c>
      <c r="I47" s="370">
        <f>+ｳ.廃油!$AL$27</f>
        <v>0</v>
      </c>
      <c r="J47" s="370">
        <f>+ｴ.廃酸!$AL$27</f>
        <v>0</v>
      </c>
      <c r="K47" s="370">
        <f>+ｵ.廃ｱﾙｶﾘ!$AL$27</f>
        <v>0</v>
      </c>
      <c r="L47" s="370">
        <f>+ｶ.廃ﾌﾟﾗ類!$AL$27</f>
        <v>1.8</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380</v>
      </c>
      <c r="U47" s="370">
        <f>+ｿ.鉱さい!$AL$27</f>
        <v>0</v>
      </c>
      <c r="V47" s="370">
        <f>+ﾀ.がれき類!$AL$27</f>
        <v>0</v>
      </c>
      <c r="W47" s="370">
        <f>+ﾁ.動物のふん尿!$AL$27</f>
        <v>0</v>
      </c>
      <c r="X47" s="370">
        <f>+ﾂ.動物の死体!$AL$27</f>
        <v>0</v>
      </c>
      <c r="Y47" s="370">
        <f>+ﾃ.ばいじん!$AL$27</f>
        <v>0</v>
      </c>
      <c r="Z47" s="371">
        <f>+ﾄ.混合廃棄物その他!$AL$27</f>
        <v>4.4000000000000004</v>
      </c>
      <c r="AA47" s="372">
        <f t="shared" si="4"/>
        <v>3422.8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380</v>
      </c>
      <c r="U48" s="373">
        <f>+ｿ.鉱さい!$AL$30</f>
        <v>0</v>
      </c>
      <c r="V48" s="373">
        <f>+ﾀ.がれき類!$AL$30</f>
        <v>0</v>
      </c>
      <c r="W48" s="373">
        <f>+ﾁ.動物のふん尿!$AL$30</f>
        <v>0</v>
      </c>
      <c r="X48" s="373">
        <f>+ﾂ.動物の死体!$AL$30</f>
        <v>0</v>
      </c>
      <c r="Y48" s="373">
        <f>+ﾃ.ばいじん!$AL$30</f>
        <v>0</v>
      </c>
      <c r="Z48" s="374">
        <f>+ﾄ.混合廃棄物その他!$AL$30</f>
        <v>4.4000000000000004</v>
      </c>
      <c r="AA48" s="375">
        <f t="shared" si="4"/>
        <v>384.4</v>
      </c>
    </row>
    <row r="49" spans="2:27" ht="20.45" customHeight="1">
      <c r="B49" s="167"/>
      <c r="C49" s="173"/>
      <c r="D49" s="409" t="s">
        <v>190</v>
      </c>
      <c r="E49" s="700" t="s">
        <v>239</v>
      </c>
      <c r="F49" s="701"/>
      <c r="G49" s="422">
        <f>+ｱ.燃え殻!$AS$24</f>
        <v>0</v>
      </c>
      <c r="H49" s="422">
        <f>+ｲ.汚泥!$AS$24</f>
        <v>3036.6</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380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3416.6</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7553.7</v>
      </c>
      <c r="I63" s="406">
        <f t="shared" si="10"/>
        <v>0</v>
      </c>
      <c r="J63" s="406">
        <f t="shared" si="10"/>
        <v>0</v>
      </c>
      <c r="K63" s="406">
        <f t="shared" si="10"/>
        <v>0</v>
      </c>
      <c r="L63" s="406">
        <f t="shared" si="10"/>
        <v>3.3</v>
      </c>
      <c r="M63" s="406">
        <f t="shared" si="10"/>
        <v>0</v>
      </c>
      <c r="N63" s="406">
        <f t="shared" si="10"/>
        <v>0</v>
      </c>
      <c r="O63" s="406">
        <f t="shared" si="10"/>
        <v>0</v>
      </c>
      <c r="P63" s="406">
        <f t="shared" si="10"/>
        <v>0</v>
      </c>
      <c r="Q63" s="406">
        <f t="shared" si="10"/>
        <v>0</v>
      </c>
      <c r="R63" s="406">
        <f t="shared" si="10"/>
        <v>0</v>
      </c>
      <c r="S63" s="406">
        <f t="shared" si="10"/>
        <v>0</v>
      </c>
      <c r="T63" s="406">
        <f t="shared" si="10"/>
        <v>380</v>
      </c>
      <c r="U63" s="406">
        <f t="shared" si="10"/>
        <v>0</v>
      </c>
      <c r="V63" s="406">
        <f t="shared" si="10"/>
        <v>0</v>
      </c>
      <c r="W63" s="406">
        <f t="shared" si="10"/>
        <v>0</v>
      </c>
      <c r="X63" s="406">
        <f t="shared" si="10"/>
        <v>0</v>
      </c>
      <c r="Y63" s="406">
        <f t="shared" si="10"/>
        <v>0</v>
      </c>
      <c r="Z63" s="406">
        <f t="shared" si="10"/>
        <v>8</v>
      </c>
      <c r="AA63" s="407">
        <f>+AA9+AA19+AA20</f>
        <v>7944.9999999999991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5 月 27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横浜市戸塚区上矢部町2066番地</v>
      </c>
      <c r="K16" s="746"/>
      <c r="L16" s="747"/>
      <c r="M16" s="747"/>
      <c r="N16" s="747"/>
      <c r="O16" s="748"/>
    </row>
    <row r="17" spans="1:15" ht="26.25" customHeight="1">
      <c r="C17" s="78"/>
      <c r="H17" s="23" t="s">
        <v>7</v>
      </c>
      <c r="I17" s="23"/>
      <c r="J17" s="746" t="str">
        <f>+表紙!J40</f>
        <v>株式会社　東伸コーポレーション　　　　　　　　　　　　　　　　　　代表取締役　廣藤義和</v>
      </c>
      <c r="K17" s="746"/>
      <c r="L17" s="747"/>
      <c r="M17" s="747"/>
      <c r="N17" s="747"/>
      <c r="O17" s="748"/>
    </row>
    <row r="18" spans="1:15">
      <c r="C18" s="78"/>
      <c r="J18" s="21" t="s">
        <v>8</v>
      </c>
      <c r="O18" s="79"/>
    </row>
    <row r="19" spans="1:15">
      <c r="C19" s="78"/>
      <c r="J19" s="24" t="s">
        <v>9</v>
      </c>
      <c r="K19" s="24"/>
      <c r="L19" s="759" t="str">
        <f>IF(+表紙!L42="","",+表紙!L42)</f>
        <v>045-815-1175</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東伸コーポレーション</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2737</v>
      </c>
      <c r="N25" s="783"/>
      <c r="O25" s="784"/>
    </row>
    <row r="26" spans="1:15" ht="18" customHeight="1">
      <c r="C26" s="493" t="s">
        <v>11</v>
      </c>
      <c r="D26" s="494"/>
      <c r="E26" s="495"/>
      <c r="F26" s="769" t="str">
        <f>+表紙!F49</f>
        <v>横浜市戸塚区上矢部町2066番地</v>
      </c>
      <c r="G26" s="770"/>
      <c r="H26" s="770"/>
      <c r="I26" s="770"/>
      <c r="J26" s="770"/>
      <c r="K26" s="770"/>
      <c r="L26" s="126" t="s">
        <v>172</v>
      </c>
      <c r="M26" s="222"/>
      <c r="N26" s="773" t="str">
        <f>IF(+表紙!N49="","",+表紙!N49)</f>
        <v>045-815-1175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Ｅ21－窯業・土石製品製造業</v>
      </c>
      <c r="G29" s="737"/>
      <c r="H29" s="737"/>
      <c r="I29" s="737"/>
      <c r="J29" s="30" t="s">
        <v>47</v>
      </c>
      <c r="K29" s="30"/>
      <c r="L29" s="785" t="str">
        <f>+表紙!L52</f>
        <v>生コンクリート製造・運搬</v>
      </c>
      <c r="M29" s="785"/>
      <c r="N29" s="744"/>
      <c r="O29" s="745"/>
    </row>
    <row r="30" spans="1:15" ht="22.5" customHeight="1">
      <c r="C30" s="295"/>
      <c r="D30" s="306" t="s">
        <v>19</v>
      </c>
      <c r="E30" s="307" t="s">
        <v>365</v>
      </c>
      <c r="F30" s="735" t="s">
        <v>366</v>
      </c>
      <c r="G30" s="444"/>
      <c r="H30" s="736"/>
      <c r="I30" s="735" t="s">
        <v>367</v>
      </c>
      <c r="J30" s="447"/>
      <c r="K30" s="457"/>
      <c r="L30" s="738">
        <f>+表紙!L53</f>
        <v>1300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33</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3649.2</v>
      </c>
      <c r="I40" s="240" t="s">
        <v>4</v>
      </c>
      <c r="J40" s="473" t="s">
        <v>324</v>
      </c>
      <c r="K40" s="474"/>
      <c r="L40" s="475"/>
      <c r="M40" s="786">
        <f>+表紙!M63</f>
        <v>3033.6</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3028.5</v>
      </c>
      <c r="N42" s="787">
        <f>+表紙!N65</f>
        <v>0</v>
      </c>
      <c r="O42" s="180" t="s">
        <v>4</v>
      </c>
    </row>
    <row r="43" spans="3:15" ht="24.75" customHeight="1">
      <c r="C43" s="175"/>
      <c r="D43" s="470" t="s">
        <v>303</v>
      </c>
      <c r="E43" s="471"/>
      <c r="F43" s="471"/>
      <c r="G43" s="472"/>
      <c r="H43" s="245">
        <f>+表紙!H66</f>
        <v>615.6</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0" zoomScaleNormal="100" workbookViewId="0">
      <selection activeCell="P19" sqref="P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3909.6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2196</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3069</v>
      </c>
      <c r="Q18" s="579"/>
      <c r="R18" s="579"/>
      <c r="S18" s="579"/>
      <c r="T18" s="52" t="s">
        <v>13</v>
      </c>
      <c r="U18"/>
      <c r="V18" s="247"/>
      <c r="W18"/>
      <c r="X18" s="193"/>
      <c r="Y18" s="575">
        <f>+ROUND(AH9,1)+ROUND(AH12,1)+ROUND(AH15,1)+AH18</f>
        <v>2196</v>
      </c>
      <c r="Z18" s="576"/>
      <c r="AA18" s="576"/>
      <c r="AB18" s="52" t="s">
        <v>4</v>
      </c>
      <c r="AC18" s="192"/>
      <c r="AD18" s="192"/>
      <c r="AE18" s="581"/>
      <c r="AH18" s="611">
        <f>+ROUND(AO18,1)+ROUND(AO21,1)</f>
        <v>2196</v>
      </c>
      <c r="AI18" s="608"/>
      <c r="AJ18" s="608"/>
      <c r="AK18" s="608"/>
      <c r="AL18" s="44" t="s">
        <v>13</v>
      </c>
      <c r="AM18" s="55"/>
      <c r="AO18" s="272">
        <f>+ROUND(AU16,1)+ROUND(AU17,1)+ROUND(AU18,1)</f>
        <v>2196</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873</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3644.1</v>
      </c>
      <c r="E24" s="629"/>
      <c r="F24" s="629"/>
      <c r="G24" s="194" t="s">
        <v>198</v>
      </c>
      <c r="H24" s="607">
        <f>+F12</f>
        <v>3909.6</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3036.6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615.6</v>
      </c>
      <c r="E27" s="629"/>
      <c r="F27" s="629"/>
      <c r="G27" s="194" t="s">
        <v>198</v>
      </c>
      <c r="H27" s="607">
        <f>+Y21</f>
        <v>873</v>
      </c>
      <c r="I27" s="608"/>
      <c r="J27" s="194" t="s">
        <v>198</v>
      </c>
      <c r="M27" s="581"/>
      <c r="P27" s="611">
        <f>+R30+ROUND(R33,1)</f>
        <v>840.6</v>
      </c>
      <c r="Q27" s="612"/>
      <c r="R27" s="612"/>
      <c r="S27" s="612"/>
      <c r="T27" s="44" t="s">
        <v>38</v>
      </c>
      <c r="U27" s="64"/>
      <c r="V27" s="64"/>
      <c r="Y27" s="62" t="s">
        <v>39</v>
      </c>
      <c r="Z27" s="65"/>
      <c r="AH27" s="53"/>
      <c r="AI27" s="53"/>
      <c r="AJ27" s="53"/>
      <c r="AK27" s="53"/>
      <c r="AL27" s="575">
        <f>+AH18+P27</f>
        <v>3036.6</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840.6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3028.5</v>
      </c>
      <c r="E29" s="629"/>
      <c r="F29" s="629"/>
      <c r="G29" s="194" t="s">
        <v>198</v>
      </c>
      <c r="H29" s="607">
        <f>+AL27</f>
        <v>3036.6</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840.6</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3028.5</v>
      </c>
      <c r="E31" s="629"/>
      <c r="F31" s="629"/>
      <c r="G31" s="194" t="s">
        <v>198</v>
      </c>
      <c r="H31" s="607">
        <f>+AS24</f>
        <v>3036.6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H22" zoomScaleNormal="100" workbookViewId="0">
      <selection activeCell="AI36" sqref="AI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0</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1.5</v>
      </c>
      <c r="E24" s="629"/>
      <c r="F24" s="629"/>
      <c r="G24" s="194" t="s">
        <v>198</v>
      </c>
      <c r="H24" s="607">
        <f>+F12</f>
        <v>1.8</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1.8</v>
      </c>
      <c r="Q27" s="612"/>
      <c r="R27" s="612"/>
      <c r="S27" s="612"/>
      <c r="T27" s="44" t="s">
        <v>38</v>
      </c>
      <c r="U27" s="64"/>
      <c r="V27" s="64"/>
      <c r="Y27" s="62" t="s">
        <v>39</v>
      </c>
      <c r="Z27" s="65"/>
      <c r="AH27" s="53"/>
      <c r="AI27" s="53"/>
      <c r="AJ27" s="53"/>
      <c r="AK27" s="53"/>
      <c r="AL27" s="575">
        <f>+AH18+P27</f>
        <v>1.8</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1.5</v>
      </c>
      <c r="E29" s="629"/>
      <c r="F29" s="629"/>
      <c r="G29" s="194" t="s">
        <v>198</v>
      </c>
      <c r="H29" s="607">
        <f>+AL27</f>
        <v>1.8</v>
      </c>
      <c r="I29" s="608"/>
      <c r="J29" s="194" t="s">
        <v>198</v>
      </c>
      <c r="M29" s="581"/>
      <c r="P29" s="56"/>
      <c r="Q29" s="144"/>
      <c r="R29" s="51" t="s">
        <v>183</v>
      </c>
      <c r="S29" s="583" t="s">
        <v>33</v>
      </c>
      <c r="T29" s="597"/>
      <c r="U29" s="597"/>
      <c r="V29" s="598"/>
      <c r="W29" s="48"/>
      <c r="X29" s="66"/>
      <c r="Y29" s="613" t="s">
        <v>258</v>
      </c>
      <c r="Z29" s="614"/>
      <c r="AA29" s="569">
        <v>1.8</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1.8</v>
      </c>
      <c r="S30" s="612"/>
      <c r="T30" s="612"/>
      <c r="U30" s="612"/>
      <c r="V30" s="44" t="s">
        <v>16</v>
      </c>
      <c r="Y30" s="613" t="s">
        <v>186</v>
      </c>
      <c r="Z30" s="614"/>
      <c r="AA30" s="569">
        <v>0</v>
      </c>
      <c r="AB30" s="570"/>
      <c r="AC30" s="570"/>
      <c r="AD30" s="570"/>
      <c r="AE30" s="570"/>
      <c r="AF30" s="44" t="s">
        <v>13</v>
      </c>
      <c r="AL30" s="561">
        <v>0</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東伸コーポレーション</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2025-05-28T08:03:51Z</dcterms:created>
  <dcterms:modified xsi:type="dcterms:W3CDTF">2025-05-28T08:03:51Z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