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8" i="94" l="1"/>
  <c r="AA44" i="94"/>
  <c r="K226" i="95" s="1"/>
  <c r="K202" i="98" s="1"/>
  <c r="H32" i="94"/>
  <c r="H31" i="94" s="1"/>
  <c r="H26" i="94" s="1"/>
  <c r="H27" i="94" s="1"/>
  <c r="AA36" i="94"/>
  <c r="AA29"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<sst xmlns="http://schemas.openxmlformats.org/spreadsheetml/2006/main" count="3181" uniqueCount="463">
  <si>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</si>
  <si>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</si>
  <si>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</si>
  <si>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</si>
  <si>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</si>
  <si>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</si>
  <si>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</si>
  <si>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</si>
  <si>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</si>
  <si>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</si>
  <si>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</si>
  <si>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</si>
  <si>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</si>
  <si>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</si>
  <si>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</si>
  <si>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</si>
  <si>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</si>
  <si>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</si>
  <si>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</si>
  <si>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</si>
  <si>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</si>
  <si>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</si>
  <si>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</si>
  <si>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</si>
  <si>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</si>
  <si>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</si>
  <si>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</si>
  <si>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</si>
  <si>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</si>
  <si>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</si>
  <si>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</si>
  <si>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</si>
  <si>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</si>
  <si>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</si>
  <si>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</si>
  <si>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</si>
  <si>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</si>
  <si>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</si>
  <si>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</si>
  <si>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</si>
  <si>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</si>
  <si>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</si>
  <si>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</si>
  <si>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</si>
  <si>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</si>
  <si>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</si>
  <si>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</si>
  <si>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</si>
  <si>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</si>
  <si>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</si>
  <si>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</si>
  <si>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</si>
  <si>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</si>
  <si>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</si>
  <si>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</si>
  <si>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</si>
  <si>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</si>
  <si>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</si>
  <si>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</si>
  <si>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</si>
  <si>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</si>
  <si>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</si>
  <si>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</si>
  <si>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</si>
  <si>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</si>
  <si>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</si>
  <si>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</si>
  <si>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</si>
  <si>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</si>
  <si>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</si>
  <si>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</si>
  <si>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</si>
  <si>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</si>
  <si>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</si>
  <si>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</si>
  <si>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</si>
  <si>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</si>
  <si>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</si>
  <si>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</si>
  <si>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</si>
  <si>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</si>
  <si>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</si>
  <si>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</si>
  <si>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</si>
  <si>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</si>
  <si>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</si>
  <si>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</si>
  <si>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</si>
  <si>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</si>
  <si>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</si>
  <si>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</si>
  <si>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</si>
  <si>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</si>
  <si>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</si>
  <si>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</si>
  <si>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</si>
  <si>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</si>
  <si>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</si>
  <si>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</si>
  <si>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</si>
  <si>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</si>
  <si>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</si>
  <si>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</si>
  <si>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</si>
  <si>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</si>
  <si>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</si>
  <si>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</si>
  <si>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</si>
  <si>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</si>
  <si>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</si>
  <si>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</si>
  <si>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</si>
  <si>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</si>
  <si>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</si>
  <si>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</si>
  <si>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</si>
  <si>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</si>
  <si>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</si>
  <si>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</si>
  <si>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</si>
  <si>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</si>
  <si>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</si>
  <si>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</si>
  <si>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</si>
  <si>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</si>
  <si>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</si>
  <si>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</si>
  <si>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</si>
  <si>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</si>
  <si>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</si>
  <si>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</si>
  <si>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</si>
  <si>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</si>
  <si>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</si>
  <si>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</si>
  <si>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</si>
  <si>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</si>
  <si>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</si>
  <si>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</si>
  <si>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</si>
  <si>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</si>
  <si>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</si>
  <si>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</si>
  <si>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</si>
  <si>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</si>
  <si>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</si>
  <si>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</si>
  <si>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</si>
  <si>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</si>
  <si>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</si>
  <si>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</si>
  <si>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</si>
  <si>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</si>
  <si>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</si>
  <si>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</si>
  <si>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</si>
  <si>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</si>
  <si>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</si>
  <si>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</si>
  <si>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</si>
  <si>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</si>
  <si>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</si>
  <si>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</si>
  <si>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</si>
  <si>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</si>
  <si>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</si>
  <si>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</si>
  <si>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</si>
  <si>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</si>
  <si>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</si>
  <si>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</si>
  <si>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</si>
  <si>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</si>
  <si>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</si>
  <si>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</si>
  <si>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</si>
  <si>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</si>
  <si>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</si>
  <si>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</si>
  <si>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</si>
  <si>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</si>
  <si>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</si>
  <si>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</si>
  <si>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</si>
  <si>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</si>
  <si>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</si>
  <si>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</si>
  <si>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</si>
  <si>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</si>
  <si>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</si>
  <si>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</si>
  <si>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</si>
  <si>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</si>
  <si>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</si>
  <si>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</si>
  <si>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</si>
  <si>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</si>
  <si>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</si>
  <si>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</si>
  <si>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</si>
  <si>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</si>
  <si>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</si>
  <si>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</si>
  <si>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</si>
  <si>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</si>
  <si>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</si>
  <si>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</si>
  <si>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</si>
  <si>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</si>
  <si>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</si>
  <si>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</si>
  <si>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</si>
  <si>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</si>
  <si>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</si>
  <si>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</si>
  <si>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</si>
  <si>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</si>
  <si>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</si>
  <si>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</si>
  <si>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</si>
  <si>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</si>
  <si>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</si>
  <si>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</si>
  <si>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</si>
  <si>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</si>
  <si>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</si>
  <si>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</si>
  <si>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</si>
  <si>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</si>
  <si>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</si>
  <si>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</si>
  <si>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</si>
  <si>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</si>
  <si>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</si>
  <si>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</si>
  <si>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</si>
  <si>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</si>
  <si>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</si>
  <si>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</si>
  <si>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</si>
  <si>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</si>
  <si>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</si>
  <si>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</si>
  <si>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</si>
  <si>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</si>
  <si>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</si>
  <si>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</si>
  <si>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</si>
  <si>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</si>
  <si>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</si>
  <si>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</si>
  <si>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</si>
  <si>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</si>
  <si>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</si>
  <si>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</si>
  <si>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</si>
  <si>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</si>
  <si>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</si>
  <si>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</si>
  <si>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</si>
  <si>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</si>
  <si>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</si>
  <si>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</si>
  <si>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</si>
  <si>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</si>
  <si>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</si>
  <si>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</si>
  <si>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</si>
  <si>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</si>
  <si>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</si>
  <si>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</si>
  <si>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</si>
  <si>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</si>
  <si>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</si>
  <si>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</si>
  <si>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</si>
  <si>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</si>
  <si>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</si>
  <si>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</si>
  <si>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</si>
  <si>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</si>
  <si>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</si>
  <si>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</si>
  <si>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</si>
  <si>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</si>
  <si>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</si>
  <si>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</si>
  <si>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</si>
  <si>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</si>
  <si>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</si>
  <si>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</si>
  <si>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</si>
  <si>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</si>
  <si>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</si>
  <si>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</si>
  <si>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</si>
  <si>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</si>
  <si>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</si>
  <si>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</si>
  <si>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</si>
  <si>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</si>
  <si>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</si>
  <si>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</si>
  <si>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</si>
  <si>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</si>
  <si>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</si>
  <si>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</si>
  <si>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</si>
  <si>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</si>
  <si>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</si>
  <si>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</si>
  <si>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</si>
  <si>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</si>
  <si>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</si>
  <si>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</si>
  <si>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</si>
  <si>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</si>
  <si>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</si>
  <si>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</si>
  <si>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</si>
  <si>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</si>
  <si>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</si>
  <si>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</si>
  <si>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</si>
  <si>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</si>
  <si>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</si>
  <si>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</si>
  <si>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</si>
  <si>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</si>
  <si>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</si>
  <si>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</si>
  <si>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</si>
  <si>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</si>
  <si>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</si>
  <si>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</si>
  <si>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</si>
  <si>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</si>
  <si>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</si>
  <si>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</si>
  <si>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</si>
  <si>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</si>
  <si>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</si>
  <si>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</si>
  <si>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</si>
  <si>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</si>
  <si>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</si>
  <si>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</si>
  <si>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</si>
  <si>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</si>
  <si>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</si>
  <si>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</si>
  <si>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</si>
  <si>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</si>
  <si>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</si>
  <si>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</si>
  <si>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</si>
  <si>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</si>
  <si>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</si>
  <si>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</si>
  <si>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</si>
  <si>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</si>
  <si>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</si>
  <si>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</si>
  <si>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</si>
  <si>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</si>
  <si>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</si>
  <si>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</si>
  <si>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</si>
  <si>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</si>
  <si>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</si>
  <si>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</si>
  <si>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</si>
  <si>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</si>
  <si>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</si>
  <si>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</si>
  <si>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</si>
  <si>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</si>
  <si>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</si>
  <si>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</si>
  <si>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</si>
  <si>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</si>
  <si>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</si>
  <si>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</si>
  <si>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</si>
  <si>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</si>
  <si>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</si>
  <si>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</si>
  <si>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</si>
  <si>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</si>
  <si>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</si>
  <si>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</si>
  <si>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</si>
  <si>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</si>
  <si>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</si>
  <si>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</si>
  <si>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</si>
  <si>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</si>
  <si>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</si>
  <si>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</si>
  <si>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</si>
  <si>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</si>
  <si>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</si>
  <si>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</si>
  <si>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</si>
  <si>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</si>
  <si>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</si>
  <si>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</si>
  <si>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</si>
  <si>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</si>
  <si>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</si>
  <si>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</si>
  <si>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</si>
  <si>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</si>
  <si>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</si>
  <si>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</si>
  <si>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</si>
  <si>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</si>
  <si>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</si>
  <si>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</si>
  <si>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</si>
  <si>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</si>
  <si>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</si>
  <si>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</si>
  <si>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</si>
  <si>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</si>
  <si>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</si>
  <si>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</si>
  <si>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</si>
  <si>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</si>
  <si>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</si>
  <si>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</si>
  <si>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</si>
  <si>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</si>
  <si>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</si>
  <si>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</si>
  <si>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</si>
  <si>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</si>
  <si>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</si>
  <si>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</si>
  <si>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</si>
  <si>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</si>
  <si>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</si>
  <si>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</si>
  <si>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</si>
  <si>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</si>
  <si>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</si>
  <si>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横浜市戸塚区上矢部町2066番地</t>
    <rPh sb="0" eb="10">
      <t>ヨコハマシトツカクカミヤベチョウ</t>
    </rPh>
    <rPh sb="14" eb="16">
      <t>バンチ</t>
    </rPh>
    <phoneticPr fontId="3"/>
  </si>
  <si>
    <t>株式会社　東伸コーポレーション　　　　　　　　　　　　　　　　　　　　代表取締役　廣藤義和</t>
    <rPh sb="0" eb="4">
      <t>カブシキガイシャ</t>
    </rPh>
    <rPh sb="5" eb="7">
      <t>トウシン</t>
    </rPh>
    <rPh sb="35" eb="40">
      <t>ダイヒョウトリシマリヤク</t>
    </rPh>
    <rPh sb="41" eb="45">
      <t>ヒロフジヨシカズ</t>
    </rPh>
    <phoneticPr fontId="3"/>
  </si>
  <si>
    <t>045-815-1175</t>
    <phoneticPr fontId="3"/>
  </si>
  <si>
    <t>株式会社　東伸コーポレーション</t>
    <rPh sb="0" eb="4">
      <t>カブシキガイシャ</t>
    </rPh>
    <rPh sb="5" eb="7">
      <t>トウシン</t>
    </rPh>
    <phoneticPr fontId="3"/>
  </si>
  <si>
    <t>生コンクリート製造・運搬</t>
    <rPh sb="0" eb="1">
      <t>ナマ</t>
    </rPh>
    <rPh sb="7" eb="9">
      <t>セイゾウ</t>
    </rPh>
    <rPh sb="10" eb="12">
      <t>ウンパン</t>
    </rPh>
    <phoneticPr fontId="3"/>
  </si>
  <si>
    <t>工場長-工場次長-製造課課長-各課</t>
    <rPh sb="0" eb="3">
      <t>コウジョウチョウ</t>
    </rPh>
    <rPh sb="4" eb="8">
      <t>コウジョウジチョウ</t>
    </rPh>
    <rPh sb="9" eb="14">
      <t>セイゾウカカチョウ</t>
    </rPh>
    <rPh sb="15" eb="17">
      <t>カクカ</t>
    </rPh>
    <phoneticPr fontId="3"/>
  </si>
  <si>
    <t>技術・製造課：汚泥（スラッジ水）を利用した製品開発　　　　　　　　　　　　　　　　　　　　　　　　　　　　　　　　　　　　　　　　　　　出荷課：お客様（商社・現場（ゼネコン））と連絡を密にとる（戻りコン・残コンの削減）　　　　　　　　　　　　　　　　　　輸送課：洗浄作業時の水の使用量の削減　　　　　　　　　　　　　　　　　　　　　　　　　　　　　　　　　　　　　　　　　　　　　　　　　　全社：現場から持ち帰った生コンクリート（戻りコン・残コン）利用したブロック（ベトンブロック）作り</t>
    <rPh sb="0" eb="2">
      <t>ギジュツ</t>
    </rPh>
    <rPh sb="3" eb="6">
      <t>セイゾウカ</t>
    </rPh>
    <rPh sb="7" eb="9">
      <t>オデイ</t>
    </rPh>
    <rPh sb="14" eb="15">
      <t>スイ</t>
    </rPh>
    <rPh sb="17" eb="19">
      <t>リヨウ</t>
    </rPh>
    <rPh sb="21" eb="23">
      <t>セイヒン</t>
    </rPh>
    <rPh sb="23" eb="25">
      <t>カイハツ</t>
    </rPh>
    <rPh sb="68" eb="70">
      <t>シュッカ</t>
    </rPh>
    <rPh sb="70" eb="71">
      <t>カ</t>
    </rPh>
    <rPh sb="73" eb="75">
      <t>キャクサマ</t>
    </rPh>
    <rPh sb="76" eb="78">
      <t>ショウシャ</t>
    </rPh>
    <rPh sb="79" eb="81">
      <t>ゲンバ</t>
    </rPh>
    <rPh sb="89" eb="91">
      <t>レンラク</t>
    </rPh>
    <rPh sb="92" eb="93">
      <t>ミツ</t>
    </rPh>
    <rPh sb="97" eb="98">
      <t>モド</t>
    </rPh>
    <rPh sb="102" eb="103">
      <t>ザン</t>
    </rPh>
    <rPh sb="106" eb="108">
      <t>サクゲン</t>
    </rPh>
    <rPh sb="127" eb="130">
      <t>ユソウカ</t>
    </rPh>
    <rPh sb="131" eb="133">
      <t>センジョウ</t>
    </rPh>
    <rPh sb="133" eb="136">
      <t>サギョウジ</t>
    </rPh>
    <rPh sb="137" eb="138">
      <t>ミズ</t>
    </rPh>
    <rPh sb="139" eb="141">
      <t>シヨウ</t>
    </rPh>
    <rPh sb="141" eb="142">
      <t>リョウ</t>
    </rPh>
    <rPh sb="143" eb="145">
      <t>サクゲン</t>
    </rPh>
    <rPh sb="195" eb="197">
      <t>ゼンシャ</t>
    </rPh>
    <rPh sb="198" eb="200">
      <t>ゲンバ</t>
    </rPh>
    <rPh sb="202" eb="203">
      <t>モ</t>
    </rPh>
    <rPh sb="204" eb="205">
      <t>カエ</t>
    </rPh>
    <rPh sb="207" eb="208">
      <t>ナマ</t>
    </rPh>
    <rPh sb="215" eb="216">
      <t>モド</t>
    </rPh>
    <rPh sb="220" eb="221">
      <t>ザン</t>
    </rPh>
    <rPh sb="224" eb="226">
      <t>リヨウ</t>
    </rPh>
    <rPh sb="241" eb="242">
      <t>ツク</t>
    </rPh>
    <phoneticPr fontId="3"/>
  </si>
  <si>
    <t>付着モルタルの再利用</t>
    <rPh sb="0" eb="2">
      <t>フチャク</t>
    </rPh>
    <rPh sb="7" eb="10">
      <t>サイリヨウ</t>
    </rPh>
    <phoneticPr fontId="3"/>
  </si>
  <si>
    <t>汚泥（スラッジ水・残コン・脱水ケーキ）・廃プラスチック・コンクリートくず・混合廃棄物の4種類　　　　　　　　　　　　　　　　　　　それぞれを種類ごとに分別、保管をしている。</t>
    <rPh sb="0" eb="2">
      <t>オデイ</t>
    </rPh>
    <rPh sb="7" eb="8">
      <t>スイ</t>
    </rPh>
    <rPh sb="9" eb="10">
      <t>ザン</t>
    </rPh>
    <rPh sb="13" eb="15">
      <t>ダッスイ</t>
    </rPh>
    <rPh sb="20" eb="21">
      <t>ハイ</t>
    </rPh>
    <rPh sb="37" eb="42">
      <t>コンゴウハイキブツ</t>
    </rPh>
    <rPh sb="44" eb="46">
      <t>シュルイ</t>
    </rPh>
    <rPh sb="70" eb="72">
      <t>シュルイ</t>
    </rPh>
    <rPh sb="75" eb="77">
      <t>ブンベツ</t>
    </rPh>
    <rPh sb="78" eb="80">
      <t>ホカン</t>
    </rPh>
    <phoneticPr fontId="3"/>
  </si>
  <si>
    <t>日々、汚泥（スラッジ水）を使用した製品開発を行い、産業廃棄物削減に努めている。</t>
    <rPh sb="0" eb="2">
      <t>ヒビ</t>
    </rPh>
    <rPh sb="3" eb="5">
      <t>オデイ</t>
    </rPh>
    <rPh sb="10" eb="11">
      <t>スイ</t>
    </rPh>
    <rPh sb="13" eb="15">
      <t>シヨウ</t>
    </rPh>
    <rPh sb="17" eb="21">
      <t>セイヒンカイハツ</t>
    </rPh>
    <rPh sb="22" eb="23">
      <t>オコナ</t>
    </rPh>
    <rPh sb="25" eb="30">
      <t>サンギョウハイキブツ</t>
    </rPh>
    <rPh sb="30" eb="32">
      <t>サクゲン</t>
    </rPh>
    <rPh sb="33" eb="34">
      <t>ツト</t>
    </rPh>
    <phoneticPr fontId="3"/>
  </si>
  <si>
    <t>特にございません。</t>
    <rPh sb="0" eb="1">
      <t>トク</t>
    </rPh>
    <phoneticPr fontId="3"/>
  </si>
  <si>
    <t>現状の取組を継続します。</t>
    <rPh sb="0" eb="2">
      <t>ゲンジョウ</t>
    </rPh>
    <rPh sb="3" eb="5">
      <t>トリクミ</t>
    </rPh>
    <rPh sb="6" eb="8">
      <t>ケイゾク</t>
    </rPh>
    <phoneticPr fontId="3"/>
  </si>
  <si>
    <t>利用しきれない分の汚泥（スラッジ水）を自ら中間処理（脱水）をし、残さ（脱水ケーキ）を直接処理委託している。</t>
    <rPh sb="0" eb="2">
      <t>リヨウ</t>
    </rPh>
    <rPh sb="7" eb="8">
      <t>ブン</t>
    </rPh>
    <rPh sb="9" eb="11">
      <t>オデイ</t>
    </rPh>
    <rPh sb="16" eb="17">
      <t>スイ</t>
    </rPh>
    <rPh sb="19" eb="20">
      <t>ミズカ</t>
    </rPh>
    <rPh sb="21" eb="25">
      <t>チュウカンショリ</t>
    </rPh>
    <rPh sb="26" eb="28">
      <t>ダッスイ</t>
    </rPh>
    <rPh sb="32" eb="33">
      <t>ザン</t>
    </rPh>
    <rPh sb="35" eb="37">
      <t>ダッスイ</t>
    </rPh>
    <rPh sb="42" eb="44">
      <t>チョクセツ</t>
    </rPh>
    <rPh sb="44" eb="48">
      <t>ショリイタク</t>
    </rPh>
    <phoneticPr fontId="3"/>
  </si>
  <si>
    <t>非該当</t>
    <rPh sb="0" eb="3">
      <t>ヒガイトウ</t>
    </rPh>
    <phoneticPr fontId="3"/>
  </si>
  <si>
    <t>優良認定処理業者（2社）と契約を交わした。</t>
    <rPh sb="0" eb="2">
      <t>ユウリョウ</t>
    </rPh>
    <rPh sb="2" eb="4">
      <t>ニンテイ</t>
    </rPh>
    <rPh sb="4" eb="8">
      <t>ショリギョウシャ</t>
    </rPh>
    <rPh sb="10" eb="11">
      <t>シャ</t>
    </rPh>
    <rPh sb="13" eb="15">
      <t>ケイヤク</t>
    </rPh>
    <rPh sb="16" eb="17">
      <t>カ</t>
    </rPh>
    <phoneticPr fontId="3"/>
  </si>
  <si>
    <t>令和  7 年  5 月 27 日</t>
    <phoneticPr fontId="3"/>
  </si>
  <si>
    <t>〇汚泥⇒造粒固化・凝集沈殿⇒破砕⇒再資源化　　　　　　　　　　　　　　　　　　　　　　　　　　　　　　　　　　　　　　〇廃プラスチック類⇒破砕⇒再資源化　　　　　　　　　　　　　　　　　　　　　　　　　　　　　　　　　　　　　　　　　　　　　　　　　　　〇コンクリートくず⇒破砕⇒再資源化　　　　　　　　　　　　　　　　　　　　　　　　　　　　　　　　　　　　　　　　　　　　　　　　　　　　　〇混合廃棄物⇒破砕・圧縮・溶融⇒再資源化及び管理型埋立</t>
    <rPh sb="1" eb="3">
      <t>オデイ</t>
    </rPh>
    <rPh sb="207" eb="209">
      <t>アッシュク</t>
    </rPh>
    <rPh sb="210" eb="212">
      <t>ヨウユウ</t>
    </rPh>
    <rPh sb="217" eb="218">
      <t>オヨ</t>
    </rPh>
    <rPh sb="219" eb="222">
      <t>カンリガタ</t>
    </rPh>
    <rPh sb="222" eb="224">
      <t>ウメタテ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</si>
</sst>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43"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461</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2737</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133</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1300</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33</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462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451</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4295.7999999999993</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452</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4</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3866.1</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453</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454</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455</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457</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f>+別紙!AA12</f>
        <v>873</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458</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785.59999999999991</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456</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459</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459</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3422.8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384.4</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3416.6</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3080.5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346</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3074.9</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456</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8" workbookViewId="0">
      <selection activeCell="J36" sqref="J3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342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380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342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342</v>
      </c>
      <c r="P27" s="718"/>
      <c r="Q27" s="718"/>
      <c r="R27" s="718"/>
      <c r="S27" s="49" t="s">
        <v>38</v>
      </c>
      <c r="T27" s="70"/>
      <c r="U27" s="70"/>
      <c r="X27" s="68" t="s">
        <v>39</v>
      </c>
      <c r="Y27" s="71"/>
      <c r="AG27" s="58"/>
      <c r="AH27" s="58"/>
      <c r="AI27" s="58"/>
      <c r="AJ27" s="58"/>
      <c r="AK27" s="668">
        <f>+AG18+O27</f>
        <v>342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342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380</v>
      </c>
      <c r="G30" s="674"/>
      <c r="H30" s="214" t="s">
        <v>198</v>
      </c>
      <c r="L30" s="682"/>
      <c r="O30" s="61"/>
      <c r="Q30" s="684">
        <f>+ROUND(Z28,1)+ROUND(Z29,1)+ROUND(Z30,1)</f>
        <v>342</v>
      </c>
      <c r="R30" s="718"/>
      <c r="S30" s="718"/>
      <c r="T30" s="718"/>
      <c r="U30" s="49" t="s">
        <v>16</v>
      </c>
      <c r="X30" s="726" t="s">
        <v>186</v>
      </c>
      <c r="Y30" s="727"/>
      <c r="Z30" s="670">
        <v>0</v>
      </c>
      <c r="AA30" s="671"/>
      <c r="AB30" s="671"/>
      <c r="AC30" s="671"/>
      <c r="AD30" s="671"/>
      <c r="AE30" s="49" t="s">
        <v>13</v>
      </c>
      <c r="AK30" s="655">
        <v>342</v>
      </c>
      <c r="AL30" s="656"/>
      <c r="AM30" s="656"/>
      <c r="AN30" s="656"/>
      <c r="AO30" s="57" t="s">
        <v>13</v>
      </c>
      <c r="AR30" s="667"/>
      <c r="AS30" s="664"/>
      <c r="AT30" s="664"/>
      <c r="AU30" s="665"/>
    </row>
    <row r="31" spans="2:48" ht="27" customHeight="1" thickTop="1" thickBot="1" x14ac:dyDescent="0.2">
      <c r="B31" s="690" t="s">
        <v>375</v>
      </c>
      <c r="C31" s="679"/>
      <c r="D31" s="679"/>
      <c r="E31" s="680"/>
      <c r="F31" s="673">
        <v>380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5"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東伸コーポレーション</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6" workbookViewId="0">
      <selection activeCell="AR33" sqref="AR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4.4000000000000004</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v>
      </c>
      <c r="P27" s="718"/>
      <c r="Q27" s="718"/>
      <c r="R27" s="718"/>
      <c r="S27" s="49" t="s">
        <v>38</v>
      </c>
      <c r="T27" s="70"/>
      <c r="U27" s="70"/>
      <c r="X27" s="68" t="s">
        <v>39</v>
      </c>
      <c r="Y27" s="71"/>
      <c r="AG27" s="58"/>
      <c r="AH27" s="58"/>
      <c r="AI27" s="58"/>
      <c r="AJ27" s="58"/>
      <c r="AK27" s="668">
        <f>+AG18+O27</f>
        <v>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4.4000000000000004</v>
      </c>
      <c r="G29" s="674"/>
      <c r="H29" s="214" t="s">
        <v>198</v>
      </c>
      <c r="L29" s="682"/>
      <c r="O29" s="61"/>
      <c r="P29" s="148"/>
      <c r="Q29" s="56" t="s">
        <v>183</v>
      </c>
      <c r="R29" s="679" t="s">
        <v>33</v>
      </c>
      <c r="S29" s="721"/>
      <c r="T29" s="721"/>
      <c r="U29" s="722"/>
      <c r="V29" s="53"/>
      <c r="W29" s="72"/>
      <c r="X29" s="726" t="s">
        <v>315</v>
      </c>
      <c r="Y29" s="727"/>
      <c r="Z29" s="670">
        <v>4</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4.4000000000000004</v>
      </c>
      <c r="G30" s="674"/>
      <c r="H30" s="214" t="s">
        <v>198</v>
      </c>
      <c r="L30" s="682"/>
      <c r="O30" s="61"/>
      <c r="Q30" s="684">
        <f>+ROUND(Z28,1)+ROUND(Z29,1)+ROUND(Z30,1)</f>
        <v>4</v>
      </c>
      <c r="R30" s="718"/>
      <c r="S30" s="718"/>
      <c r="T30" s="718"/>
      <c r="U30" s="49" t="s">
        <v>16</v>
      </c>
      <c r="X30" s="726" t="s">
        <v>186</v>
      </c>
      <c r="Y30" s="727"/>
      <c r="Z30" s="670">
        <v>0</v>
      </c>
      <c r="AA30" s="671"/>
      <c r="AB30" s="671"/>
      <c r="AC30" s="671"/>
      <c r="AD30" s="671"/>
      <c r="AE30" s="49" t="s">
        <v>13</v>
      </c>
      <c r="AK30" s="655">
        <v>4</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東伸コーポレーション</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3909.6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1.8</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380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4.4000000000000004</v>
      </c>
      <c r="AA9" s="379">
        <f>IF(SUM(G9:Z9)&gt;0,SUM(G9:Z9),IF(AA$19&gt;0,"0",0))</f>
        <v>4295.7999999999993</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873</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f t="shared" si="0"/>
        <v>873</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3036.6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1.8</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380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4.4000000000000004</v>
      </c>
      <c r="AA14" s="385">
        <f t="shared" si="0"/>
        <v>3422.8</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380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4.4000000000000004</v>
      </c>
      <c r="AA15" s="385">
        <f t="shared" si="0"/>
        <v>384.4</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3036.6</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380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3416.6</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3518.5</v>
      </c>
      <c r="I19" s="389">
        <f t="shared" si="1"/>
        <v>0</v>
      </c>
      <c r="J19" s="389">
        <f t="shared" si="1"/>
        <v>0</v>
      </c>
      <c r="K19" s="389">
        <f t="shared" si="1"/>
        <v>0</v>
      </c>
      <c r="L19" s="389">
        <f t="shared" si="1"/>
        <v>1.6</v>
      </c>
      <c r="M19" s="389">
        <f t="shared" si="1"/>
        <v>0</v>
      </c>
      <c r="N19" s="389">
        <f t="shared" si="1"/>
        <v>0</v>
      </c>
      <c r="O19" s="389">
        <f t="shared" si="1"/>
        <v>0</v>
      </c>
      <c r="P19" s="389">
        <f t="shared" si="1"/>
        <v>0</v>
      </c>
      <c r="Q19" s="389">
        <f t="shared" si="1"/>
        <v>0</v>
      </c>
      <c r="R19" s="389">
        <f t="shared" si="1"/>
        <v>0</v>
      </c>
      <c r="S19" s="389">
        <f t="shared" si="1"/>
        <v>0</v>
      </c>
      <c r="T19" s="389">
        <f t="shared" si="1"/>
        <v>342</v>
      </c>
      <c r="U19" s="389">
        <f t="shared" si="1"/>
        <v>0</v>
      </c>
      <c r="V19" s="389">
        <f t="shared" si="1"/>
        <v>0</v>
      </c>
      <c r="W19" s="389">
        <f t="shared" si="1"/>
        <v>0</v>
      </c>
      <c r="X19" s="389">
        <f t="shared" si="1"/>
        <v>0</v>
      </c>
      <c r="Y19" s="389">
        <f t="shared" si="1"/>
        <v>0</v>
      </c>
      <c r="Z19" s="390">
        <f t="shared" si="1"/>
        <v>4</v>
      </c>
      <c r="AA19" s="391">
        <f t="shared" ref="AA19:AA25" si="2">SUM(G19:Z19)</f>
        <v>3866.1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2762</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2762</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1976.4</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1976.4</v>
      </c>
    </row>
    <row r="27" spans="2:27" ht="24" customHeight="1" x14ac:dyDescent="0.15">
      <c r="B27" s="170"/>
      <c r="C27" s="813"/>
      <c r="D27" s="175" t="s">
        <v>25</v>
      </c>
      <c r="E27" s="806" t="s">
        <v>344</v>
      </c>
      <c r="F27" s="807"/>
      <c r="G27" s="409">
        <f t="shared" ref="G27:Z27" si="5">+G23-G26</f>
        <v>0</v>
      </c>
      <c r="H27" s="409">
        <f t="shared" si="5"/>
        <v>785.59999999999991</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785.59999999999991</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1976.4</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1976.4</v>
      </c>
    </row>
    <row r="32" spans="2:27" ht="24" customHeight="1" x14ac:dyDescent="0.15">
      <c r="B32" s="172">
        <v>7</v>
      </c>
      <c r="C32" s="130"/>
      <c r="D32" s="230"/>
      <c r="E32" s="225" t="s">
        <v>322</v>
      </c>
      <c r="F32" s="443"/>
      <c r="G32" s="415">
        <f t="shared" ref="G32:Z32" si="7">SUM(G33:G35)</f>
        <v>0</v>
      </c>
      <c r="H32" s="415">
        <f t="shared" si="7"/>
        <v>1976.4</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1976.4</v>
      </c>
    </row>
    <row r="33" spans="2:27" ht="24" customHeight="1" x14ac:dyDescent="0.15">
      <c r="B33" s="172" t="s">
        <v>226</v>
      </c>
      <c r="C33" s="130"/>
      <c r="D33" s="228"/>
      <c r="E33" s="223"/>
      <c r="F33" s="221" t="s">
        <v>233</v>
      </c>
      <c r="G33" s="418">
        <f>+ｱ.燃え殻!$AT$16</f>
        <v>0</v>
      </c>
      <c r="H33" s="418">
        <f>+ｲ.汚泥!$AT$16</f>
        <v>1976.4</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1976.4</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756.5</v>
      </c>
      <c r="I37" s="424">
        <f t="shared" si="8"/>
        <v>0</v>
      </c>
      <c r="J37" s="424">
        <f t="shared" si="8"/>
        <v>0</v>
      </c>
      <c r="K37" s="424">
        <f t="shared" si="8"/>
        <v>0</v>
      </c>
      <c r="L37" s="424">
        <f t="shared" si="8"/>
        <v>1.6</v>
      </c>
      <c r="M37" s="424">
        <f t="shared" si="8"/>
        <v>0</v>
      </c>
      <c r="N37" s="424">
        <f t="shared" si="8"/>
        <v>0</v>
      </c>
      <c r="O37" s="424">
        <f t="shared" si="8"/>
        <v>0</v>
      </c>
      <c r="P37" s="424">
        <f t="shared" si="8"/>
        <v>0</v>
      </c>
      <c r="Q37" s="424">
        <f t="shared" si="8"/>
        <v>0</v>
      </c>
      <c r="R37" s="424">
        <f t="shared" si="8"/>
        <v>0</v>
      </c>
      <c r="S37" s="424">
        <f t="shared" si="8"/>
        <v>0</v>
      </c>
      <c r="T37" s="424">
        <f t="shared" si="8"/>
        <v>342</v>
      </c>
      <c r="U37" s="424">
        <f t="shared" si="8"/>
        <v>0</v>
      </c>
      <c r="V37" s="424">
        <f t="shared" si="8"/>
        <v>0</v>
      </c>
      <c r="W37" s="424">
        <f t="shared" si="8"/>
        <v>0</v>
      </c>
      <c r="X37" s="424">
        <f t="shared" si="8"/>
        <v>0</v>
      </c>
      <c r="Y37" s="424">
        <f t="shared" si="8"/>
        <v>0</v>
      </c>
      <c r="Z37" s="425">
        <f t="shared" si="8"/>
        <v>4</v>
      </c>
      <c r="AA37" s="426">
        <f t="shared" si="4"/>
        <v>1104.0999999999999</v>
      </c>
    </row>
    <row r="38" spans="2:27" ht="24" customHeight="1" x14ac:dyDescent="0.15">
      <c r="B38" s="170"/>
      <c r="C38" s="809"/>
      <c r="D38" s="227"/>
      <c r="E38" s="225" t="s">
        <v>319</v>
      </c>
      <c r="F38" s="443"/>
      <c r="G38" s="415">
        <f t="shared" ref="G38:Z38" si="9">SUM(G39:G41)</f>
        <v>0</v>
      </c>
      <c r="H38" s="415">
        <f t="shared" si="9"/>
        <v>756.5</v>
      </c>
      <c r="I38" s="415">
        <f t="shared" si="9"/>
        <v>0</v>
      </c>
      <c r="J38" s="415">
        <f t="shared" si="9"/>
        <v>0</v>
      </c>
      <c r="K38" s="415">
        <f t="shared" si="9"/>
        <v>0</v>
      </c>
      <c r="L38" s="415">
        <f t="shared" si="9"/>
        <v>1.6</v>
      </c>
      <c r="M38" s="415">
        <f t="shared" si="9"/>
        <v>0</v>
      </c>
      <c r="N38" s="415">
        <f t="shared" si="9"/>
        <v>0</v>
      </c>
      <c r="O38" s="415">
        <f t="shared" si="9"/>
        <v>0</v>
      </c>
      <c r="P38" s="415">
        <f t="shared" si="9"/>
        <v>0</v>
      </c>
      <c r="Q38" s="415">
        <f t="shared" si="9"/>
        <v>0</v>
      </c>
      <c r="R38" s="415">
        <f t="shared" si="9"/>
        <v>0</v>
      </c>
      <c r="S38" s="415">
        <f t="shared" si="9"/>
        <v>0</v>
      </c>
      <c r="T38" s="415">
        <f t="shared" si="9"/>
        <v>342</v>
      </c>
      <c r="U38" s="415">
        <f t="shared" si="9"/>
        <v>0</v>
      </c>
      <c r="V38" s="415">
        <f t="shared" si="9"/>
        <v>0</v>
      </c>
      <c r="W38" s="415">
        <f t="shared" si="9"/>
        <v>0</v>
      </c>
      <c r="X38" s="415">
        <f t="shared" si="9"/>
        <v>0</v>
      </c>
      <c r="Y38" s="415">
        <f t="shared" si="9"/>
        <v>0</v>
      </c>
      <c r="Z38" s="416">
        <f t="shared" si="9"/>
        <v>4</v>
      </c>
      <c r="AA38" s="417">
        <f t="shared" si="4"/>
        <v>1104.0999999999999</v>
      </c>
    </row>
    <row r="39" spans="2:27" ht="24" customHeight="1" x14ac:dyDescent="0.15">
      <c r="B39" s="170"/>
      <c r="C39" s="809"/>
      <c r="D39" s="228"/>
      <c r="E39" s="223"/>
      <c r="F39" s="221" t="s">
        <v>233</v>
      </c>
      <c r="G39" s="418">
        <f>+ｱ.燃え殻!$Z$28</f>
        <v>0</v>
      </c>
      <c r="H39" s="418">
        <f>+ｲ.汚泥!$Z$28</f>
        <v>756.5</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342</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1098.5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1.6</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4</v>
      </c>
      <c r="AA40" s="420">
        <f t="shared" si="4"/>
        <v>5.6</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2732.9</v>
      </c>
      <c r="I43" s="427">
        <f>+ｳ.廃油!$AK$27</f>
        <v>0</v>
      </c>
      <c r="J43" s="427">
        <f>+ｴ.廃酸!$AK$27</f>
        <v>0</v>
      </c>
      <c r="K43" s="427">
        <f>+ｵ.廃ｱﾙｶﾘ!$AK$27</f>
        <v>0</v>
      </c>
      <c r="L43" s="427">
        <f>+ｶ.廃ﾌﾟﾗ類!$AK$27</f>
        <v>1.6</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342</v>
      </c>
      <c r="U43" s="427">
        <f>+ｿ.鉱さい!$AK$27</f>
        <v>0</v>
      </c>
      <c r="V43" s="427">
        <f>+ﾀ.がれき類!$AK$27</f>
        <v>0</v>
      </c>
      <c r="W43" s="427">
        <f>+ﾁ.動物のふん尿!$AK$27</f>
        <v>0</v>
      </c>
      <c r="X43" s="427">
        <f>+ﾂ.動物の死体!$AK$27</f>
        <v>0</v>
      </c>
      <c r="Y43" s="427">
        <f>+ﾃ.ばいじん!$AK$27</f>
        <v>0</v>
      </c>
      <c r="Z43" s="428">
        <f>+ﾄ.混合廃棄物その他!$AK$27</f>
        <v>4</v>
      </c>
      <c r="AA43" s="429">
        <f t="shared" si="4"/>
        <v>3080.5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342</v>
      </c>
      <c r="U44" s="430">
        <f>+ｿ.鉱さい!$AK$30</f>
        <v>0</v>
      </c>
      <c r="V44" s="430">
        <f>+ﾀ.がれき類!$AK$30</f>
        <v>0</v>
      </c>
      <c r="W44" s="430">
        <f>+ﾁ.動物のふん尿!$AK$30</f>
        <v>0</v>
      </c>
      <c r="X44" s="430">
        <f>+ﾂ.動物の死体!$AK$30</f>
        <v>0</v>
      </c>
      <c r="Y44" s="430">
        <f>+ﾃ.ばいじん!$AK$30</f>
        <v>0</v>
      </c>
      <c r="Z44" s="431">
        <f>+ﾄ.混合廃棄物その他!$AK$30</f>
        <v>4</v>
      </c>
      <c r="AA44" s="432">
        <f t="shared" si="4"/>
        <v>346</v>
      </c>
    </row>
    <row r="45" spans="2:27" ht="24" customHeight="1" x14ac:dyDescent="0.15">
      <c r="B45" s="170"/>
      <c r="C45" s="177"/>
      <c r="D45" s="442" t="s">
        <v>190</v>
      </c>
      <c r="E45" s="799" t="s">
        <v>237</v>
      </c>
      <c r="F45" s="800"/>
      <c r="G45" s="433">
        <f>+ｱ.燃え殻!$AR$24</f>
        <v>0</v>
      </c>
      <c r="H45" s="433">
        <f>+ｲ.汚泥!$AR$24</f>
        <v>2732.9</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342</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3074.9</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7428.1</v>
      </c>
      <c r="I55" s="480">
        <f t="shared" si="10"/>
        <v>0</v>
      </c>
      <c r="J55" s="480">
        <f t="shared" si="10"/>
        <v>0</v>
      </c>
      <c r="K55" s="480">
        <f t="shared" si="10"/>
        <v>0</v>
      </c>
      <c r="L55" s="480">
        <f t="shared" si="10"/>
        <v>3.4000000000000004</v>
      </c>
      <c r="M55" s="480">
        <f t="shared" si="10"/>
        <v>0</v>
      </c>
      <c r="N55" s="480">
        <f t="shared" si="10"/>
        <v>0</v>
      </c>
      <c r="O55" s="480">
        <f t="shared" si="10"/>
        <v>0</v>
      </c>
      <c r="P55" s="480">
        <f t="shared" si="10"/>
        <v>0</v>
      </c>
      <c r="Q55" s="480">
        <f t="shared" si="10"/>
        <v>0</v>
      </c>
      <c r="R55" s="480">
        <f t="shared" si="10"/>
        <v>0</v>
      </c>
      <c r="S55" s="480">
        <f t="shared" si="10"/>
        <v>0</v>
      </c>
      <c r="T55" s="480">
        <f t="shared" si="10"/>
        <v>722</v>
      </c>
      <c r="U55" s="480">
        <f t="shared" si="10"/>
        <v>0</v>
      </c>
      <c r="V55" s="480">
        <f t="shared" si="10"/>
        <v>0</v>
      </c>
      <c r="W55" s="480">
        <f t="shared" si="10"/>
        <v>0</v>
      </c>
      <c r="X55" s="480">
        <f t="shared" si="10"/>
        <v>0</v>
      </c>
      <c r="Y55" s="480">
        <f t="shared" si="10"/>
        <v>0</v>
      </c>
      <c r="Z55" s="480">
        <f t="shared" si="10"/>
        <v>8.4</v>
      </c>
      <c r="AA55" s="481">
        <f>+AA9+AA19+AA20</f>
        <v>8161.9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25" zoomScale="115" zoomScaleNormal="100" zoomScaleSheetLayoutView="115" workbookViewId="0">
      <selection activeCell="F37" sqref="F37:U37"/>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5 月 27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横浜市戸塚区上矢部町2066番地</v>
      </c>
      <c r="M16" s="884"/>
      <c r="N16" s="884"/>
      <c r="O16" s="884"/>
      <c r="P16" s="884"/>
      <c r="Q16" s="884"/>
      <c r="R16" s="884"/>
      <c r="S16" s="884"/>
      <c r="T16" s="884"/>
      <c r="U16" s="282"/>
    </row>
    <row r="17" spans="1:21" ht="26.25" customHeight="1" x14ac:dyDescent="0.15">
      <c r="C17" s="86"/>
      <c r="I17" s="25"/>
      <c r="J17" s="25" t="s">
        <v>7</v>
      </c>
      <c r="K17" s="25"/>
      <c r="L17" s="884" t="str">
        <f>+表紙!L41</f>
        <v>株式会社　東伸コーポレーション　　　　　　　　　　　　　　　　　　　　代表取締役　廣藤義和</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045-815-1175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東伸コーポレーション</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2737</v>
      </c>
      <c r="Q25" s="891"/>
      <c r="R25" s="891"/>
      <c r="S25" s="891"/>
      <c r="T25" s="891"/>
      <c r="U25" s="892"/>
    </row>
    <row r="26" spans="1:21" ht="26.25" customHeight="1" x14ac:dyDescent="0.15">
      <c r="C26" s="538" t="s">
        <v>11</v>
      </c>
      <c r="D26" s="539"/>
      <c r="E26" s="540"/>
      <c r="F26" s="906" t="str">
        <f>+表紙!F50</f>
        <v>横浜市戸塚区上矢部町2066番地</v>
      </c>
      <c r="G26" s="907"/>
      <c r="H26" s="907"/>
      <c r="I26" s="907"/>
      <c r="J26" s="907"/>
      <c r="K26" s="907"/>
      <c r="L26" s="907"/>
      <c r="M26" s="907"/>
      <c r="N26" s="341" t="s">
        <v>172</v>
      </c>
      <c r="O26"/>
      <c r="P26"/>
      <c r="Q26" s="901" t="str">
        <f>IF(+表紙!Q50="","",+表紙!Q50)</f>
        <v>045-815-1175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Ｅ21－窯業・土石製品製造業</v>
      </c>
      <c r="G30" s="894"/>
      <c r="H30" s="894"/>
      <c r="I30" s="894"/>
      <c r="J30" s="894"/>
      <c r="K30" s="894"/>
      <c r="L30" s="32" t="s">
        <v>48</v>
      </c>
      <c r="M30" s="32"/>
      <c r="N30" s="506" t="str">
        <f>IF(COUNTA(表紙!N54)=1,+表紙!N54,"")</f>
        <v>生コンクリート製造・運搬</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1300</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33</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4295.7999999999993</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技術・製造課：汚泥（スラッジ水）を利用した製品開発　　　　　　　　　　　　　　　　　　　　　　　　　　　　　　　　　　　　　　　　　　　出荷課：お客様（商社・現場（ゼネコン））と連絡を密にとる（戻りコン・残コンの削減）　　　　　　　　　　　　　　　　　　輸送課：洗浄作業時の水の使用量の削減　　　　　　　　　　　　　　　　　　　　　　　　　　　　　　　　　　　　　　　　　　　　　　　　　　全社：現場から持ち帰った生コンクリート（戻りコン・残コン）利用したブロック（ベトンブロック）作り</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4</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3866.1</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付着モルタルの再利用</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汚泥（スラッジ水・残コン・脱水ケーキ）・廃プラスチック・コンクリートくず・混合廃棄物の4種類　　　　　　　　　　　　　　　　　　　それぞれを種類ごとに分別、保管をしている。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特にございません。</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日々、汚泥（スラッジ水）を使用した製品開発を行い、産業廃棄物削減に努めている。</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現状の取組を継続します。</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f>+表紙!K158</f>
        <v>873</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利用しきれない分の汚泥（スラッジ水）を自ら中間処理（脱水）をし、残さ（脱水ケーキ）を直接処理委託している。</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785.59999999999991</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特にございません。</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非該当</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非該当</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3422.8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384.4</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3416.6</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優良認定処理業者（2社）と契約を交わした。</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3080.5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346</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3074.9</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特にございません。</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7" zoomScaleNormal="10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3518.5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1976.4</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2762</v>
      </c>
      <c r="P18" s="719"/>
      <c r="Q18" s="719"/>
      <c r="R18" s="719"/>
      <c r="S18" s="57" t="s">
        <v>14</v>
      </c>
      <c r="T18"/>
      <c r="U18" s="270"/>
      <c r="V18"/>
      <c r="W18" s="213"/>
      <c r="X18" s="668">
        <f>+ROUND(AG9,1)+ROUND(AG12,1)+ROUND(AG15,1)+AG18</f>
        <v>1976.4</v>
      </c>
      <c r="Y18" s="669"/>
      <c r="Z18" s="669"/>
      <c r="AA18" s="57" t="s">
        <v>4</v>
      </c>
      <c r="AB18" s="212"/>
      <c r="AC18" s="212"/>
      <c r="AD18" s="682"/>
      <c r="AG18" s="684">
        <f>+ROUND(AN18,1)+ROUND(AN21,1)</f>
        <v>1976.4</v>
      </c>
      <c r="AH18" s="685"/>
      <c r="AI18" s="685"/>
      <c r="AJ18" s="685"/>
      <c r="AK18" s="49" t="s">
        <v>13</v>
      </c>
      <c r="AL18" s="60"/>
      <c r="AN18" s="324">
        <f>+ROUND(AT16,1)+ROUND(AT17,1)+ROUND(AT18,1)</f>
        <v>1976.4</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785.59999999999991</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3909.6</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2732.9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873</v>
      </c>
      <c r="G27" s="674"/>
      <c r="H27" s="214" t="s">
        <v>198</v>
      </c>
      <c r="L27" s="682"/>
      <c r="O27" s="684">
        <f>+Q30+ROUND(Q33,1)</f>
        <v>756.5</v>
      </c>
      <c r="P27" s="718"/>
      <c r="Q27" s="718"/>
      <c r="R27" s="718"/>
      <c r="S27" s="49" t="s">
        <v>38</v>
      </c>
      <c r="T27" s="70"/>
      <c r="U27" s="70"/>
      <c r="X27" s="68" t="s">
        <v>39</v>
      </c>
      <c r="Y27" s="71"/>
      <c r="AG27" s="58"/>
      <c r="AH27" s="58"/>
      <c r="AI27" s="58"/>
      <c r="AJ27" s="58"/>
      <c r="AK27" s="668">
        <f>+AG18+O27</f>
        <v>2732.9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756.5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3036.6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756.5</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3036.6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5" workbookViewId="0">
      <selection activeCell="O29" sqref="O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v>
      </c>
      <c r="P27" s="718"/>
      <c r="Q27" s="718"/>
      <c r="R27" s="718"/>
      <c r="S27" s="49" t="s">
        <v>38</v>
      </c>
      <c r="T27" s="70"/>
      <c r="U27" s="70"/>
      <c r="X27" s="68" t="s">
        <v>39</v>
      </c>
      <c r="Y27" s="71"/>
      <c r="AG27" s="58"/>
      <c r="AH27" s="58"/>
      <c r="AI27" s="58"/>
      <c r="AJ27" s="58"/>
      <c r="AK27" s="668">
        <f>+AG18+O27</f>
        <v>1.6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v>
      </c>
      <c r="G29" s="674"/>
      <c r="H29" s="214" t="s">
        <v>198</v>
      </c>
      <c r="L29" s="682"/>
      <c r="O29" s="61"/>
      <c r="P29" s="148"/>
      <c r="Q29" s="56" t="s">
        <v>183</v>
      </c>
      <c r="R29" s="679" t="s">
        <v>33</v>
      </c>
      <c r="S29" s="721"/>
      <c r="T29" s="721"/>
      <c r="U29" s="722"/>
      <c r="V29" s="53"/>
      <c r="W29" s="72"/>
      <c r="X29" s="726" t="s">
        <v>315</v>
      </c>
      <c r="Y29" s="727"/>
      <c r="Z29" s="670">
        <v>1.6</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東伸コーポレーション</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2025-05-28T08:03:32Z</dcterms:created>
  <dcterms:modified xsi:type="dcterms:W3CDTF">2025-05-28T08:03:33Z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