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codeName="ThisWorkbook" defaultThemeVersion="124226"/>
  <xr:revisionPtr revIDLastSave="0" documentId="13_ncr:1_{B97ED7EA-332A-458B-AB98-420557418177}" xr6:coauthVersionLast="47" xr6:coauthVersionMax="47" xr10:uidLastSave="{00000000-0000-0000-0000-000000000000}"/>
  <bookViews>
    <workbookView xWindow="-120" yWindow="-120" windowWidth="29040" windowHeight="158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<sst xmlns="http://schemas.openxmlformats.org/spreadsheetml/2006/main" count="2764" uniqueCount="430">
  <si>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</si>
  <si>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</si>
  <si>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</si>
  <si>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</si>
  <si>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</si>
  <si>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</si>
  <si>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</si>
  <si>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</si>
  <si>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</si>
  <si>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</si>
  <si>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</si>
  <si>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</si>
  <si>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</si>
  <si>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</si>
  <si>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</si>
  <si>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</si>
  <si>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</si>
  <si>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</si>
  <si>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</si>
  <si>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</si>
  <si>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</si>
  <si>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</si>
  <si>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</si>
  <si>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</si>
  <si>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</si>
  <si>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</si>
  <si>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</si>
  <si>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</si>
  <si>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</si>
  <si>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</si>
  <si>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</si>
  <si>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</si>
  <si>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</si>
  <si>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</si>
  <si>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</si>
  <si>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</si>
  <si>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</si>
  <si>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</si>
  <si>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</si>
  <si>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</si>
  <si>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</si>
  <si>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</si>
  <si>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</si>
  <si>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</si>
  <si>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</si>
  <si>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</si>
  <si>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</si>
  <si>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</si>
  <si>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</si>
  <si>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</si>
  <si>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</si>
  <si>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</si>
  <si>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</si>
  <si>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</si>
  <si>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</si>
  <si>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</si>
  <si>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</si>
  <si>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</si>
  <si>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</si>
  <si>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</si>
  <si>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</si>
  <si>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</si>
  <si>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</si>
  <si>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</si>
  <si>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</si>
  <si>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</si>
  <si>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</si>
  <si>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</si>
  <si>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</si>
  <si>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</si>
  <si>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</si>
  <si>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</si>
  <si>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</si>
  <si>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</si>
  <si>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</si>
  <si>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</si>
  <si>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</si>
  <si>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</si>
  <si>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</si>
  <si>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</si>
  <si>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</si>
  <si>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</si>
  <si>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</si>
  <si>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</si>
  <si>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</si>
  <si>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</si>
  <si>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</si>
  <si>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</si>
  <si>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</si>
  <si>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</si>
  <si>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</si>
  <si>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</si>
  <si>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</si>
  <si>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</si>
  <si>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</si>
  <si>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</si>
  <si>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</si>
  <si>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</si>
  <si>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</si>
  <si>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</si>
  <si>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</si>
  <si>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</si>
  <si>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</si>
  <si>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</si>
  <si>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</si>
  <si>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</si>
  <si>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</si>
  <si>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</si>
  <si>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</si>
  <si>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</si>
  <si>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</si>
  <si>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</si>
  <si>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</si>
  <si>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</si>
  <si>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</si>
  <si>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</si>
  <si>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</si>
  <si>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</si>
  <si>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</si>
  <si>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</si>
  <si>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</si>
  <si>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</si>
  <si>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</si>
  <si>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</si>
  <si>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</si>
  <si>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</si>
  <si>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</si>
  <si>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</si>
  <si>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</si>
  <si>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</si>
  <si>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</si>
  <si>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</si>
  <si>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</si>
  <si>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</si>
  <si>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</si>
  <si>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</si>
  <si>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</si>
  <si>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</si>
  <si>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</si>
  <si>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</si>
  <si>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</si>
  <si>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</si>
  <si>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</si>
  <si>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</si>
  <si>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</si>
  <si>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</si>
  <si>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</si>
  <si>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</si>
  <si>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</si>
  <si>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</si>
  <si>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</si>
  <si>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</si>
  <si>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</si>
  <si>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</si>
  <si>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</si>
  <si>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</si>
  <si>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</si>
  <si>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</si>
  <si>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</si>
  <si>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</si>
  <si>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</si>
  <si>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</si>
  <si>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</si>
  <si>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</si>
  <si>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</si>
  <si>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</si>
  <si>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</si>
  <si>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</si>
  <si>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</si>
  <si>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</si>
  <si>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</si>
  <si>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</si>
  <si>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</si>
  <si>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</si>
  <si>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</si>
  <si>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</si>
  <si>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</si>
  <si>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</si>
  <si>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</si>
  <si>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</si>
  <si>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</si>
  <si>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</si>
  <si>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</si>
  <si>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</si>
  <si>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</si>
  <si>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</si>
  <si>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</si>
  <si>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</si>
  <si>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</si>
  <si>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</si>
  <si>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</si>
  <si>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</si>
  <si>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</si>
  <si>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</si>
  <si>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</si>
  <si>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</si>
  <si>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</si>
  <si>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</si>
  <si>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</si>
  <si>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</si>
  <si>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</si>
  <si>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</si>
  <si>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</si>
  <si>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</si>
  <si>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</si>
  <si>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</si>
  <si>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</si>
  <si>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</si>
  <si>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</si>
  <si>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</si>
  <si>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</si>
  <si>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</si>
  <si>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</si>
  <si>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</si>
  <si>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</si>
  <si>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</si>
  <si>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</si>
  <si>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</si>
  <si>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</si>
  <si>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</si>
  <si>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</si>
  <si>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</si>
  <si>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</si>
  <si>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</si>
  <si>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</si>
  <si>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</si>
  <si>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</si>
  <si>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</si>
  <si>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</si>
  <si>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</si>
  <si>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</si>
  <si>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</si>
  <si>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</si>
  <si>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</si>
  <si>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</si>
  <si>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</si>
  <si>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</si>
  <si>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</si>
  <si>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</si>
  <si>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</si>
  <si>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</si>
  <si>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</si>
  <si>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</si>
  <si>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</si>
  <si>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</si>
  <si>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</si>
  <si>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</si>
  <si>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</si>
  <si>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</si>
  <si>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</si>
  <si>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</si>
  <si>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</si>
  <si>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</si>
  <si>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</si>
  <si>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</si>
  <si>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</si>
  <si>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</si>
  <si>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</si>
  <si>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</si>
  <si>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</si>
  <si>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</si>
  <si>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</si>
  <si>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</si>
  <si>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</si>
  <si>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</si>
  <si>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</si>
  <si>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</si>
  <si>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</si>
  <si>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</si>
  <si>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</si>
  <si>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</si>
  <si>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</si>
  <si>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</si>
  <si>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</si>
  <si>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</si>
  <si>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</si>
  <si>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</si>
  <si>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</si>
  <si>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</si>
  <si>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</si>
  <si>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</si>
  <si>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</si>
  <si>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</si>
  <si>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</si>
  <si>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</si>
  <si>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</si>
  <si>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</si>
  <si>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</si>
  <si>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</si>
  <si>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</si>
  <si>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</si>
  <si>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</si>
  <si>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</si>
  <si>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</si>
  <si>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</si>
  <si>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</si>
  <si>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</si>
  <si>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</si>
  <si>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</si>
  <si>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</si>
  <si>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</si>
  <si>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</si>
  <si>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</si>
  <si>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</si>
  <si>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</si>
  <si>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</si>
  <si>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</si>
  <si>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</si>
  <si>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</si>
  <si>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</si>
  <si>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</si>
  <si>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</si>
  <si>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</si>
  <si>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</si>
  <si>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</si>
  <si>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</si>
  <si>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</si>
  <si>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</si>
  <si>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</si>
  <si>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</si>
  <si>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</si>
  <si>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</si>
  <si>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</si>
  <si>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</si>
  <si>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</si>
  <si>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</si>
  <si>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</si>
  <si>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</si>
  <si>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</si>
  <si>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</si>
  <si>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</si>
  <si>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</si>
  <si>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</si>
  <si>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</si>
  <si>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</si>
  <si>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</si>
  <si>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</si>
  <si>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</si>
  <si>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</si>
  <si>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</si>
  <si>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</si>
  <si>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</si>
  <si>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</si>
  <si>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</si>
  <si>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</si>
  <si>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</si>
  <si>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</si>
  <si>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</si>
  <si>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</si>
  <si>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</si>
  <si>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</si>
  <si>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</si>
  <si>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</si>
  <si>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</si>
  <si>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</si>
  <si>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</si>
  <si>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</si>
  <si>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</si>
  <si>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</si>
  <si>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</si>
  <si>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</si>
  <si>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</si>
  <si>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</si>
  <si>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</si>
  <si>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</si>
  <si>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</si>
  <si>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</si>
  <si>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</si>
  <si>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</si>
  <si>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</si>
  <si>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</si>
  <si>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</si>
  <si>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</si>
  <si>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</si>
  <si>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</si>
  <si>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</si>
  <si>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</si>
  <si>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</si>
  <si>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</si>
  <si>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</si>
  <si>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</si>
  <si>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</si>
  <si>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</si>
  <si>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</si>
  <si>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</si>
  <si>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</si>
  <si>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</si>
  <si>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</si>
  <si>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</si>
  <si>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</si>
  <si>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</si>
  <si>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</si>
  <si>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</si>
  <si>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</si>
  <si>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</si>
  <si>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</si>
  <si>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</si>
  <si>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</si>
  <si>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</si>
  <si>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</si>
  <si>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</si>
  <si>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</si>
  <si>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</si>
  <si>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</si>
  <si>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</si>
  <si>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</si>
  <si>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</si>
  <si>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</si>
  <si>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</si>
  <si>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</si>
  <si>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</si>
  <si>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</si>
  <si>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</si>
  <si>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</si>
  <si>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</si>
  <si>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</si>
  <si>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</si>
  <si>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</si>
  <si>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</si>
  <si>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</si>
  <si>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 月  16 日</t>
    <phoneticPr fontId="3"/>
  </si>
  <si>
    <t>横浜市神奈川区恵比須町7-9</t>
    <phoneticPr fontId="3"/>
  </si>
  <si>
    <t>さくらGS株式会社　代表取締役　真木　洋平</t>
    <phoneticPr fontId="3"/>
  </si>
  <si>
    <t>さくらGS株式会社　横浜工場</t>
    <phoneticPr fontId="3"/>
  </si>
  <si>
    <t>045-453-7121</t>
    <phoneticPr fontId="3"/>
  </si>
  <si>
    <t>横浜市長</t>
    <phoneticPr fontId="3"/>
  </si>
  <si>
    <t>Ｅ24－金属製品製造業</t>
    <phoneticPr fontId="3"/>
  </si>
  <si>
    <t>電気めっき業</t>
    <phoneticPr fontId="3"/>
  </si>
  <si>
    <t>・廃油⇒油水分離⇒助燃剤⇒再生資源
・廃プラスチック⇒破砕、圧縮⇒再生資源
・金属くず⇒破砕⇒再生資源
・汚泥⇒圧縮⇒再生資源
・廃酸⇒中和処理⇒再生資源
・廃ｱﾙｶﾘ⇒中和処理⇒再生資源</t>
    <phoneticPr fontId="3"/>
  </si>
  <si>
    <t xml:space="preserve">代表取締役
　　　｜
常務取締役
　　　｜
排水処理責任者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</si>
</sst>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9.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19.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9.xml" />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63" zoomScaleNormal="100" zoomScaleSheetLayoutView="100" workbookViewId="0">
      <selection activeCell="X89" sqref="X89"/>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tr">
        <f>IF($K$90+1E-24&gt;=50,"〇","")</f>
        <v>〇</v>
      </c>
      <c r="R29" s="555" t="str">
        <f t="shared" ref="R29:S29" si="0">IF($K$90+1E-21&lt;50,"〇","")</f>
        <v/>
      </c>
      <c r="S29" s="556" t="str">
        <f t="shared" si="0"/>
        <v/>
      </c>
      <c r="T29" s="366" t="str">
        <f>IF($K$90+1E-21&lt;50,"〇","")</f>
        <v/>
      </c>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425</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424</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423</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2712</v>
      </c>
      <c r="Q49" s="550"/>
      <c r="R49" s="550"/>
      <c r="S49" s="550"/>
      <c r="T49" s="550"/>
      <c r="U49" s="551"/>
    </row>
    <row r="50" spans="3:23" ht="26.25" customHeight="1">
      <c r="C50" s="510" t="s">
        <v>11</v>
      </c>
      <c r="D50" s="562"/>
      <c r="E50" s="563"/>
      <c r="F50" s="461" t="s">
        <v>421</v>
      </c>
      <c r="G50" s="462"/>
      <c r="H50" s="462"/>
      <c r="I50" s="462"/>
      <c r="J50" s="462"/>
      <c r="K50" s="462"/>
      <c r="L50" s="462"/>
      <c r="M50" s="462"/>
      <c r="N50" s="116" t="s">
        <v>131</v>
      </c>
      <c r="O50" s="425"/>
      <c r="P50" s="425"/>
      <c r="Q50" s="552"/>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426</v>
      </c>
      <c r="G54" s="543"/>
      <c r="H54" s="543"/>
      <c r="I54" s="543"/>
      <c r="J54" s="543"/>
      <c r="K54" s="543"/>
      <c r="L54" s="27" t="s">
        <v>48</v>
      </c>
      <c r="M54" s="27"/>
      <c r="N54" s="544" t="s">
        <v>427</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v>720</v>
      </c>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55</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428</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429</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235.2</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3</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233.3</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235.2</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235.2</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235.2</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233.3</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233.3</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233.3</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235.2</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21.5</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21.5</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21.5</v>
      </c>
      <c r="P27" s="680"/>
      <c r="Q27" s="680"/>
      <c r="R27" s="680"/>
      <c r="S27" s="44" t="s">
        <v>38</v>
      </c>
      <c r="T27" s="65"/>
      <c r="U27" s="65"/>
      <c r="X27" s="63" t="s">
        <v>39</v>
      </c>
      <c r="Y27" s="66"/>
      <c r="AG27" s="53"/>
      <c r="AH27" s="53"/>
      <c r="AI27" s="53"/>
      <c r="AJ27" s="53"/>
      <c r="AK27" s="650">
        <f>+AG18+O27</f>
        <v>21.5</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21.5</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21.5</v>
      </c>
      <c r="R30" s="680"/>
      <c r="S30" s="680"/>
      <c r="T30" s="680"/>
      <c r="U30" s="44" t="s">
        <v>16</v>
      </c>
      <c r="X30" s="715" t="s">
        <v>145</v>
      </c>
      <c r="Y30" s="716"/>
      <c r="Z30" s="642"/>
      <c r="AA30" s="643"/>
      <c r="AB30" s="643"/>
      <c r="AC30" s="643"/>
      <c r="AD30" s="643"/>
      <c r="AE30" s="44" t="s">
        <v>13</v>
      </c>
      <c r="AK30" s="660">
        <v>21.5</v>
      </c>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t="str">
        <f>+表紙!T29</f>
        <v/>
      </c>
    </row>
    <row r="6" spans="2:24" ht="15" customHeight="1" thickBot="1">
      <c r="B6" s="153" t="s">
        <v>362</v>
      </c>
      <c r="C6" s="153"/>
      <c r="D6" s="153"/>
      <c r="E6" s="153"/>
      <c r="F6" s="153"/>
      <c r="G6" s="153"/>
      <c r="H6" s="153"/>
      <c r="I6" s="153"/>
      <c r="J6" s="153"/>
      <c r="K6" s="153"/>
      <c r="L6" s="88"/>
      <c r="M6" s="756"/>
      <c r="N6" s="756"/>
      <c r="O6" s="88" t="s">
        <v>78</v>
      </c>
      <c r="P6" s="750" t="str">
        <f>+表紙!F48</f>
        <v>さくらGS株式会社　横浜工場</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145.4</v>
      </c>
      <c r="I9" s="373">
        <f>IF(OR(ｳ.特管廃ｱﾙｶﾘ!F24&gt;0,ｳ.特管廃ｱﾙｶﾘ!F24&lt;0),ｳ.特管廃ｱﾙｶﾘ!F24,IF(I$19&gt;0,"0",0))</f>
        <v>89.8</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t="str">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235.2</v>
      </c>
    </row>
    <row r="10" spans="2:24" ht="24" customHeight="1">
      <c r="B10" s="157" t="s">
        <v>365</v>
      </c>
      <c r="C10" s="751" t="s">
        <v>213</v>
      </c>
      <c r="D10" s="751"/>
      <c r="E10" s="751"/>
      <c r="F10" s="752"/>
      <c r="G10" s="375">
        <f>IF(OR(ｱ.特管廃油!F25&gt;0,ｱ.特管廃油!F25&lt;0),ｱ.特管廃油!F25,IF(G$19&gt;0,"0",0))</f>
        <v>0</v>
      </c>
      <c r="H10" s="375" t="str">
        <f>IF(OR(ｲ.特管廃酸!F25&gt;0,ｲ.特管廃酸!F25&lt;0),ｲ.特管廃酸!F25,IF(H$19&gt;0,"0",0))</f>
        <v>0</v>
      </c>
      <c r="I10" s="375" t="str">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t="str">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t="str">
        <f>IF(OR(ｲ.特管廃酸!F26&gt;0,ｲ.特管廃酸!F26&lt;0),ｲ.特管廃酸!F26,IF(H$19&gt;0,"0",0))</f>
        <v>0</v>
      </c>
      <c r="I11" s="377" t="str">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t="str">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f>IF(OR(ｱ.特管廃油!F27&gt;0,ｱ.特管廃油!F27&lt;0),ｱ.特管廃油!F27,IF(G$19&gt;0,"0",0))</f>
        <v>0</v>
      </c>
      <c r="H12" s="377" t="str">
        <f>IF(OR(ｲ.特管廃酸!F27&gt;0,ｲ.特管廃酸!F27&lt;0),ｲ.特管廃酸!F27,IF(H$19&gt;0,"0",0))</f>
        <v>0</v>
      </c>
      <c r="I12" s="377" t="str">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t="str">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f>IF(OR(ｱ.特管廃油!F28&gt;0,ｱ.特管廃油!F28&lt;0),ｱ.特管廃油!F28,IF(G$19&gt;0,"0",0))</f>
        <v>0</v>
      </c>
      <c r="H13" s="377" t="str">
        <f>IF(OR(ｲ.特管廃酸!F28&gt;0,ｲ.特管廃酸!F28&lt;0),ｲ.特管廃酸!F28,IF(H$19&gt;0,"0",0))</f>
        <v>0</v>
      </c>
      <c r="I13" s="377" t="str">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t="str">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145.4</v>
      </c>
      <c r="I14" s="377">
        <f>IF(OR(ｳ.特管廃ｱﾙｶﾘ!F29&gt;0,ｳ.特管廃ｱﾙｶﾘ!F29&lt;0),ｳ.特管廃ｱﾙｶﾘ!F29,IF(I$19&gt;0,"0",0))</f>
        <v>89.8</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t="str">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235.2</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145.4</v>
      </c>
      <c r="I15" s="377">
        <f>IF(OR(ｳ.特管廃ｱﾙｶﾘ!F30&gt;0,ｳ.特管廃ｱﾙｶﾘ!F30&lt;0),ｳ.特管廃ｱﾙｶﾘ!F30,IF(I$19&gt;0,"0",0))</f>
        <v>89.8</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t="str">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235.2</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145.4</v>
      </c>
      <c r="I16" s="377">
        <f>IF(OR(ｳ.特管廃ｱﾙｶﾘ!F31&gt;0,ｳ.特管廃ｱﾙｶﾘ!F31&lt;0),ｳ.特管廃ｱﾙｶﾘ!F31,IF(I$19&gt;0,"0",0))</f>
        <v>89.8</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t="str">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235.2</v>
      </c>
    </row>
    <row r="17" spans="2:24" ht="24" customHeight="1">
      <c r="B17" s="157"/>
      <c r="C17" s="757" t="s">
        <v>374</v>
      </c>
      <c r="D17" s="757"/>
      <c r="E17" s="757"/>
      <c r="F17" s="758"/>
      <c r="G17" s="377">
        <f>IF(OR(ｱ.特管廃油!F32&gt;0,ｱ.特管廃油!F32&lt;0),ｱ.特管廃油!F32,IF(G$19&gt;0,"0",0))</f>
        <v>0</v>
      </c>
      <c r="H17" s="377" t="str">
        <f>IF(OR(ｲ.特管廃酸!F32&gt;0,ｲ.特管廃酸!F32&lt;0),ｲ.特管廃酸!F32,IF(H$19&gt;0,"0",0))</f>
        <v>0</v>
      </c>
      <c r="I17" s="377" t="str">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t="str">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f>IF(OR(ｱ.特管廃油!F33&gt;0,ｱ.特管廃油!F33&lt;0),ｱ.特管廃油!F33,IF(G$19&gt;0,"0",0))</f>
        <v>0</v>
      </c>
      <c r="H18" s="379" t="str">
        <f>IF(OR(ｲ.特管廃酸!F33&gt;0,ｲ.特管廃酸!F33&lt;0),ｲ.特管廃酸!F33,IF(H$19&gt;0,"0",0))</f>
        <v>0</v>
      </c>
      <c r="I18" s="379" t="str">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t="str">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v>
      </c>
      <c r="H19" s="372">
        <f t="shared" si="1"/>
        <v>131</v>
      </c>
      <c r="I19" s="372">
        <f t="shared" si="1"/>
        <v>80.8</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21.5</v>
      </c>
      <c r="U19" s="372">
        <f t="shared" si="1"/>
        <v>0</v>
      </c>
      <c r="V19" s="372">
        <f t="shared" si="1"/>
        <v>0</v>
      </c>
      <c r="W19" s="372">
        <f>+W37+W25+W23+W22+W21-W20</f>
        <v>0</v>
      </c>
      <c r="X19" s="381">
        <f>SUM(G19:W19)</f>
        <v>233.3</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131</v>
      </c>
      <c r="I37" s="404">
        <f t="shared" si="7"/>
        <v>80.8</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21.5</v>
      </c>
      <c r="U37" s="404">
        <f t="shared" si="7"/>
        <v>0</v>
      </c>
      <c r="V37" s="404">
        <f t="shared" si="7"/>
        <v>0</v>
      </c>
      <c r="W37" s="404">
        <f>+W38+W42</f>
        <v>0</v>
      </c>
      <c r="X37" s="405">
        <f t="shared" si="2"/>
        <v>233.3</v>
      </c>
    </row>
    <row r="38" spans="2:24" ht="24" customHeight="1">
      <c r="B38" s="155"/>
      <c r="C38" s="779"/>
      <c r="D38" s="214"/>
      <c r="E38" s="212" t="s">
        <v>231</v>
      </c>
      <c r="F38" s="417"/>
      <c r="G38" s="398">
        <f t="shared" ref="G38:V38" si="8">SUM(G39:G41)</f>
        <v>0</v>
      </c>
      <c r="H38" s="398">
        <f t="shared" si="8"/>
        <v>131</v>
      </c>
      <c r="I38" s="398">
        <f t="shared" si="8"/>
        <v>80.8</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21.5</v>
      </c>
      <c r="U38" s="398">
        <f t="shared" si="8"/>
        <v>0</v>
      </c>
      <c r="V38" s="398">
        <f t="shared" si="8"/>
        <v>0</v>
      </c>
      <c r="W38" s="398">
        <f>SUM(W39:W41)</f>
        <v>0</v>
      </c>
      <c r="X38" s="399">
        <f t="shared" si="2"/>
        <v>233.3</v>
      </c>
    </row>
    <row r="39" spans="2:24" ht="24" customHeight="1">
      <c r="B39" s="155"/>
      <c r="C39" s="779"/>
      <c r="D39" s="215"/>
      <c r="E39" s="210"/>
      <c r="F39" s="208" t="s">
        <v>173</v>
      </c>
      <c r="G39" s="400">
        <f>+ｱ.特管廃油!$Z$28</f>
        <v>0</v>
      </c>
      <c r="H39" s="400">
        <f>+ｲ.特管廃酸!$Z$28</f>
        <v>131</v>
      </c>
      <c r="I39" s="400">
        <f>+ｳ.特管廃ｱﾙｶﾘ!$Z$28</f>
        <v>80.8</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21.5</v>
      </c>
      <c r="U39" s="400">
        <f>+ｿ.有害廃酸!$Z$28</f>
        <v>0</v>
      </c>
      <c r="V39" s="400">
        <f>+ﾀ.有害廃ｱﾙｶﾘ!$Z$28</f>
        <v>0</v>
      </c>
      <c r="W39" s="400">
        <f>+ﾁ.廃水銀等!$Z$28</f>
        <v>0</v>
      </c>
      <c r="X39" s="401">
        <f t="shared" si="2"/>
        <v>233.3</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131</v>
      </c>
      <c r="I43" s="406">
        <f>+ｳ.特管廃ｱﾙｶﾘ!$AK$27</f>
        <v>80.8</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21.5</v>
      </c>
      <c r="U43" s="406">
        <f>+ｿ.有害廃酸!$AK$27</f>
        <v>0</v>
      </c>
      <c r="V43" s="406">
        <f>+ﾀ.有害廃ｱﾙｶﾘ!$AK$27</f>
        <v>0</v>
      </c>
      <c r="W43" s="406">
        <f>+ﾁ.廃水銀等!$AK$27</f>
        <v>0</v>
      </c>
      <c r="X43" s="407">
        <f t="shared" si="2"/>
        <v>233.3</v>
      </c>
    </row>
    <row r="44" spans="2:24" ht="24" customHeight="1">
      <c r="B44" s="155"/>
      <c r="C44" s="162"/>
      <c r="D44" s="160" t="s">
        <v>147</v>
      </c>
      <c r="E44" s="772" t="s">
        <v>176</v>
      </c>
      <c r="F44" s="773"/>
      <c r="G44" s="408">
        <f>+ｱ.特管廃油!$AK$30</f>
        <v>0</v>
      </c>
      <c r="H44" s="408">
        <f>+ｲ.特管廃酸!$AK$30</f>
        <v>131</v>
      </c>
      <c r="I44" s="408">
        <f>+ｳ.特管廃ｱﾙｶﾘ!$AK$30</f>
        <v>80.8</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21.5</v>
      </c>
      <c r="U44" s="408">
        <f>+ｿ.有害廃酸!$AK$30</f>
        <v>0</v>
      </c>
      <c r="V44" s="408">
        <f>+ﾀ.有害廃ｱﾙｶﾘ!$AK$30</f>
        <v>0</v>
      </c>
      <c r="W44" s="408">
        <f>+ﾁ.廃水銀等!$AK$30</f>
        <v>0</v>
      </c>
      <c r="X44" s="409">
        <f t="shared" si="2"/>
        <v>233.3</v>
      </c>
    </row>
    <row r="45" spans="2:24" ht="24" customHeight="1">
      <c r="B45" s="155"/>
      <c r="C45" s="162"/>
      <c r="D45" s="418" t="s">
        <v>149</v>
      </c>
      <c r="E45" s="774" t="s">
        <v>177</v>
      </c>
      <c r="F45" s="775"/>
      <c r="G45" s="410">
        <f>+ｱ.特管廃油!$AR$24</f>
        <v>0</v>
      </c>
      <c r="H45" s="410">
        <f>+ｲ.特管廃酸!$AR$24</f>
        <v>131</v>
      </c>
      <c r="I45" s="410">
        <f>+ｳ.特管廃ｱﾙｶﾘ!$AR$24</f>
        <v>80.8</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21.5</v>
      </c>
      <c r="U45" s="410">
        <f>+ｿ.有害廃酸!$AR$24</f>
        <v>0</v>
      </c>
      <c r="V45" s="410">
        <f>+ﾀ.有害廃ｱﾙｶﾘ!$AR$24</f>
        <v>0</v>
      </c>
      <c r="W45" s="410">
        <f>+ﾁ.廃水銀等!$AR$24</f>
        <v>0</v>
      </c>
      <c r="X45" s="411">
        <f t="shared" si="2"/>
        <v>233.3</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276.39999999999998</v>
      </c>
      <c r="I55" s="414">
        <f t="shared" si="9"/>
        <v>170.6</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21.5</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4"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さくらGS株式会社　横浜工場</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t="str">
        <f>+表紙!T29</f>
        <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7年  6 月  16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横浜市神奈川区恵比須町7-9</v>
      </c>
      <c r="M16" s="801"/>
      <c r="N16" s="801"/>
      <c r="O16" s="801"/>
      <c r="P16" s="801"/>
      <c r="Q16" s="801"/>
      <c r="R16" s="801"/>
      <c r="S16" s="801"/>
      <c r="T16" s="801"/>
      <c r="U16" s="303"/>
    </row>
    <row r="17" spans="1:22" ht="26.25" customHeight="1">
      <c r="C17" s="80"/>
      <c r="I17" s="20"/>
      <c r="J17" s="20" t="s">
        <v>7</v>
      </c>
      <c r="K17" s="20"/>
      <c r="L17" s="801" t="str">
        <f>+表紙!L41</f>
        <v>さくらGS株式会社　代表取締役　真木　洋平</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045-453-7121</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さくらGS株式会社　横浜工場</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2712</v>
      </c>
      <c r="Q25" s="813"/>
      <c r="R25" s="813"/>
      <c r="S25" s="813"/>
      <c r="T25" s="813"/>
      <c r="U25" s="814"/>
    </row>
    <row r="26" spans="1:22" ht="26.25" customHeight="1">
      <c r="C26" s="510" t="s">
        <v>11</v>
      </c>
      <c r="D26" s="562"/>
      <c r="E26" s="563"/>
      <c r="F26" s="835" t="str">
        <f>+表紙!F50</f>
        <v>横浜市神奈川区恵比須町7-9</v>
      </c>
      <c r="G26" s="836"/>
      <c r="H26" s="836"/>
      <c r="I26" s="836"/>
      <c r="J26" s="836"/>
      <c r="K26" s="836"/>
      <c r="L26" s="836"/>
      <c r="M26" s="836"/>
      <c r="N26" s="116" t="s">
        <v>131</v>
      </c>
      <c r="O26"/>
      <c r="P26"/>
      <c r="Q26" s="815" t="str">
        <f>IF(+表紙!Q50="","",+表紙!Q50)</f>
        <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Ｅ24－金属製品製造業</v>
      </c>
      <c r="G30" s="818"/>
      <c r="H30" s="818"/>
      <c r="I30" s="818"/>
      <c r="J30" s="818"/>
      <c r="K30" s="818"/>
      <c r="L30" s="27" t="s">
        <v>48</v>
      </c>
      <c r="M30" s="27"/>
      <c r="N30" s="581" t="str">
        <f>IF(COUNTA(表紙!N54)=1,+表紙!N54,"")</f>
        <v>電気めっき業</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f>IF(+表紙!N55="","",+表紙!N55)</f>
        <v>720</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55</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・廃油⇒油水分離⇒助燃剤⇒再生資源
・廃プラスチック⇒破砕、圧縮⇒再生資源
・金属くず⇒破砕⇒再生資源
・汚泥⇒圧縮⇒再生資源
・廃酸⇒中和処理⇒再生資源
・廃ｱﾙｶﾘ⇒中和処理⇒再生資源</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235.2</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3</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233.3</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235.2</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235.2</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235.2</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233.3</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233.3</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233.3</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235.2</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L37" sqref="L37"/>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131</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145.4</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131</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131</v>
      </c>
      <c r="P27" s="680"/>
      <c r="Q27" s="680"/>
      <c r="R27" s="680"/>
      <c r="S27" s="44" t="s">
        <v>38</v>
      </c>
      <c r="T27" s="65"/>
      <c r="U27" s="65"/>
      <c r="X27" s="63" t="s">
        <v>39</v>
      </c>
      <c r="Y27" s="66"/>
      <c r="AG27" s="53"/>
      <c r="AH27" s="53"/>
      <c r="AI27" s="53"/>
      <c r="AJ27" s="53"/>
      <c r="AK27" s="650">
        <f>+AG18+O27</f>
        <v>131</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131</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145.4</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145.4</v>
      </c>
      <c r="G30" s="641"/>
      <c r="H30" s="201" t="s">
        <v>155</v>
      </c>
      <c r="L30" s="653"/>
      <c r="O30" s="56"/>
      <c r="Q30" s="655">
        <f>+ROUND(Z28,2)+ROUND(Z29,2)+ROUND(Z30,2)</f>
        <v>131</v>
      </c>
      <c r="R30" s="680"/>
      <c r="S30" s="680"/>
      <c r="T30" s="680"/>
      <c r="U30" s="44" t="s">
        <v>16</v>
      </c>
      <c r="X30" s="715" t="s">
        <v>145</v>
      </c>
      <c r="Y30" s="716"/>
      <c r="Z30" s="642"/>
      <c r="AA30" s="643"/>
      <c r="AB30" s="643"/>
      <c r="AC30" s="643"/>
      <c r="AD30" s="643"/>
      <c r="AE30" s="44" t="s">
        <v>13</v>
      </c>
      <c r="AK30" s="660">
        <v>131</v>
      </c>
      <c r="AL30" s="661"/>
      <c r="AM30" s="661"/>
      <c r="AN30" s="661"/>
      <c r="AO30" s="52" t="s">
        <v>13</v>
      </c>
      <c r="AR30" s="744"/>
      <c r="AS30" s="741"/>
      <c r="AT30" s="741"/>
      <c r="AU30" s="742"/>
    </row>
    <row r="31" spans="2:48" ht="27" customHeight="1" thickTop="1" thickBot="1">
      <c r="B31" s="679" t="s">
        <v>165</v>
      </c>
      <c r="C31" s="662"/>
      <c r="D31" s="662"/>
      <c r="E31" s="649"/>
      <c r="F31" s="640">
        <v>145.4</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5" zoomScaleNormal="100" workbookViewId="0">
      <selection activeCell="AK31" sqref="AK31:AP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80.8</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89.8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80.8</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80.8</v>
      </c>
      <c r="P27" s="680"/>
      <c r="Q27" s="680"/>
      <c r="R27" s="680"/>
      <c r="S27" s="44" t="s">
        <v>38</v>
      </c>
      <c r="T27" s="65"/>
      <c r="U27" s="65"/>
      <c r="X27" s="63" t="s">
        <v>39</v>
      </c>
      <c r="Y27" s="66"/>
      <c r="AG27" s="53"/>
      <c r="AH27" s="53"/>
      <c r="AI27" s="53"/>
      <c r="AJ27" s="53"/>
      <c r="AK27" s="650">
        <f>+AG18+O27</f>
        <v>80.8</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v>80.8</v>
      </c>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89.8</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89.8</v>
      </c>
      <c r="G30" s="641"/>
      <c r="H30" s="201" t="s">
        <v>155</v>
      </c>
      <c r="L30" s="653"/>
      <c r="O30" s="56"/>
      <c r="Q30" s="655">
        <f>+ROUND(Z28,2)+ROUND(Z29,2)+ROUND(Z30,2)</f>
        <v>80.8</v>
      </c>
      <c r="R30" s="680"/>
      <c r="S30" s="680"/>
      <c r="T30" s="680"/>
      <c r="U30" s="44" t="s">
        <v>16</v>
      </c>
      <c r="X30" s="715" t="s">
        <v>145</v>
      </c>
      <c r="Y30" s="716"/>
      <c r="Z30" s="642"/>
      <c r="AA30" s="643"/>
      <c r="AB30" s="643"/>
      <c r="AC30" s="643"/>
      <c r="AD30" s="643"/>
      <c r="AE30" s="44" t="s">
        <v>13</v>
      </c>
      <c r="AK30" s="660">
        <v>80.8</v>
      </c>
      <c r="AL30" s="661"/>
      <c r="AM30" s="661"/>
      <c r="AN30" s="661"/>
      <c r="AO30" s="52" t="s">
        <v>13</v>
      </c>
      <c r="AR30" s="744"/>
      <c r="AS30" s="741"/>
      <c r="AT30" s="741"/>
      <c r="AU30" s="742"/>
    </row>
    <row r="31" spans="2:48" ht="27" customHeight="1" thickTop="1" thickBot="1">
      <c r="B31" s="679" t="s">
        <v>165</v>
      </c>
      <c r="C31" s="662"/>
      <c r="D31" s="662"/>
      <c r="E31" s="649"/>
      <c r="F31" s="640">
        <v>89.8</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さくらGS株式会社　横浜工場</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