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C6B24FA4-C3D4-4AB8-B556-CCA07C318556}"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U43" i="94" l="1"/>
  <c r="AK31" i="82"/>
  <c r="U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<sst xmlns="http://schemas.openxmlformats.org/spreadsheetml/2006/main" count="2772" uniqueCount="439">
  <si>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</si>
  <si>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</si>
  <si>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</si>
  <si>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</si>
  <si>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</si>
  <si>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</si>
  <si>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</si>
  <si>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</si>
  <si>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</si>
  <si>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</si>
  <si>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</si>
  <si>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</si>
  <si>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</si>
  <si>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</si>
  <si>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</si>
  <si>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</si>
  <si>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</si>
  <si>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</si>
  <si>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</si>
  <si>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</si>
  <si>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</si>
  <si>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</si>
  <si>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</si>
  <si>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</si>
  <si>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</si>
  <si>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</si>
  <si>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</si>
  <si>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</si>
  <si>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</si>
  <si>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</si>
  <si>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</si>
  <si>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</si>
  <si>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</si>
  <si>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</si>
  <si>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</si>
  <si>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</si>
  <si>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</si>
  <si>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</si>
  <si>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</si>
  <si>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</si>
  <si>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</si>
  <si>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</si>
  <si>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</si>
  <si>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</si>
  <si>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</si>
  <si>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</si>
  <si>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</si>
  <si>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</si>
  <si>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</si>
  <si>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</si>
  <si>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</si>
  <si>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</si>
  <si>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</si>
  <si>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</si>
  <si>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</si>
  <si>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</si>
  <si>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</si>
  <si>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</si>
  <si>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</si>
  <si>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</si>
  <si>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</si>
  <si>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</si>
  <si>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</si>
  <si>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</si>
  <si>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</si>
  <si>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</si>
  <si>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</si>
  <si>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</si>
  <si>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</si>
  <si>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</si>
  <si>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</si>
  <si>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</si>
  <si>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</si>
  <si>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</si>
  <si>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</si>
  <si>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</si>
  <si>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</si>
  <si>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</si>
  <si>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</si>
  <si>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</si>
  <si>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</si>
  <si>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</si>
  <si>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</si>
  <si>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</si>
  <si>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</si>
  <si>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</si>
  <si>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</si>
  <si>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</si>
  <si>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</si>
  <si>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</si>
  <si>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</si>
  <si>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</si>
  <si>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</si>
  <si>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</si>
  <si>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</si>
  <si>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</si>
  <si>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</si>
  <si>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</si>
  <si>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</si>
  <si>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</si>
  <si>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</si>
  <si>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</si>
  <si>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</si>
  <si>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</si>
  <si>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</si>
  <si>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</si>
  <si>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</si>
  <si>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</si>
  <si>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</si>
  <si>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</si>
  <si>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</si>
  <si>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</si>
  <si>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</si>
  <si>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</si>
  <si>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</si>
  <si>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</si>
  <si>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</si>
  <si>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</si>
  <si>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</si>
  <si>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</si>
  <si>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</si>
  <si>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</si>
  <si>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</si>
  <si>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</si>
  <si>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</si>
  <si>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</si>
  <si>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</si>
  <si>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</si>
  <si>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</si>
  <si>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</si>
  <si>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</si>
  <si>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</si>
  <si>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</si>
  <si>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</si>
  <si>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</si>
  <si>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</si>
  <si>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</si>
  <si>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</si>
  <si>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</si>
  <si>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</si>
  <si>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</si>
  <si>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</si>
  <si>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</si>
  <si>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</si>
  <si>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</si>
  <si>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</si>
  <si>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</si>
  <si>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</si>
  <si>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</si>
  <si>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</si>
  <si>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</si>
  <si>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</si>
  <si>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</si>
  <si>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</si>
  <si>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</si>
  <si>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</si>
  <si>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</si>
  <si>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</si>
  <si>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</si>
  <si>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</si>
  <si>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</si>
  <si>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</si>
  <si>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</si>
  <si>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</si>
  <si>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</si>
  <si>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</si>
  <si>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</si>
  <si>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</si>
  <si>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</si>
  <si>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</si>
  <si>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</si>
  <si>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</si>
  <si>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</si>
  <si>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</si>
  <si>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</si>
  <si>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</si>
  <si>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</si>
  <si>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</si>
  <si>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</si>
  <si>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</si>
  <si>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</si>
  <si>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</si>
  <si>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</si>
  <si>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</si>
  <si>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</si>
  <si>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</si>
  <si>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</si>
  <si>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</si>
  <si>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</si>
  <si>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</si>
  <si>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</si>
  <si>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</si>
  <si>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</si>
  <si>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</si>
  <si>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</si>
  <si>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</si>
  <si>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</si>
  <si>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</si>
  <si>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</si>
  <si>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</si>
  <si>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</si>
  <si>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</si>
  <si>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</si>
  <si>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</si>
  <si>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</si>
  <si>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</si>
  <si>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</si>
  <si>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</si>
  <si>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</si>
  <si>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</si>
  <si>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</si>
  <si>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</si>
  <si>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</si>
  <si>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</si>
  <si>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</si>
  <si>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</si>
  <si>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</si>
  <si>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</si>
  <si>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</si>
  <si>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</si>
  <si>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</si>
  <si>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</si>
  <si>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</si>
  <si>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</si>
  <si>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</si>
  <si>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</si>
  <si>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</si>
  <si>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</si>
  <si>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</si>
  <si>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</si>
  <si>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</si>
  <si>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</si>
  <si>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</si>
  <si>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</si>
  <si>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</si>
  <si>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</si>
  <si>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</si>
  <si>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</si>
  <si>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</si>
  <si>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</si>
  <si>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</si>
  <si>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</si>
  <si>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</si>
  <si>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</si>
  <si>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</si>
  <si>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</si>
  <si>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</si>
  <si>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</si>
  <si>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</si>
  <si>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</si>
  <si>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</si>
  <si>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</si>
  <si>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</si>
  <si>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</si>
  <si>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</si>
  <si>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</si>
  <si>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</si>
  <si>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</si>
  <si>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</si>
  <si>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</si>
  <si>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</si>
  <si>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</si>
  <si>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</si>
  <si>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</si>
  <si>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</si>
  <si>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</si>
  <si>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</si>
  <si>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</si>
  <si>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</si>
  <si>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</si>
  <si>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</si>
  <si>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</si>
  <si>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</si>
  <si>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</si>
  <si>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</si>
  <si>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</si>
  <si>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</si>
  <si>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</si>
  <si>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</si>
  <si>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</si>
  <si>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</si>
  <si>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</si>
  <si>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</si>
  <si>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</si>
  <si>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</si>
  <si>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</si>
  <si>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</si>
  <si>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</si>
  <si>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</si>
  <si>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</si>
  <si>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</si>
  <si>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</si>
  <si>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</si>
  <si>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</si>
  <si>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</si>
  <si>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</si>
  <si>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</si>
  <si>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</si>
  <si>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</si>
  <si>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</si>
  <si>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</si>
  <si>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</si>
  <si>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</si>
  <si>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</si>
  <si>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</si>
  <si>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</si>
  <si>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</si>
  <si>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</si>
  <si>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</si>
  <si>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</si>
  <si>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</si>
  <si>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</si>
  <si>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</si>
  <si>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</si>
  <si>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</si>
  <si>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</si>
  <si>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</si>
  <si>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</si>
  <si>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</si>
  <si>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</si>
  <si>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</si>
  <si>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</si>
  <si>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</si>
  <si>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</si>
  <si>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</si>
  <si>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</si>
  <si>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</si>
  <si>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</si>
  <si>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</si>
  <si>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</si>
  <si>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</si>
  <si>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</si>
  <si>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</si>
  <si>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</si>
  <si>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</si>
  <si>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</si>
  <si>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</si>
  <si>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</si>
  <si>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</si>
  <si>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</si>
  <si>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</si>
  <si>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</si>
  <si>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</si>
  <si>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</si>
  <si>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</si>
  <si>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</si>
  <si>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</si>
  <si>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</si>
  <si>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</si>
  <si>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</si>
  <si>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</si>
  <si>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</si>
  <si>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</si>
  <si>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</si>
  <si>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</si>
  <si>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</si>
  <si>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</si>
  <si>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</si>
  <si>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</si>
  <si>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</si>
  <si>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</si>
  <si>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</si>
  <si>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</si>
  <si>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</si>
  <si>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</si>
  <si>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</si>
  <si>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</si>
  <si>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</si>
  <si>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</si>
  <si>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</si>
  <si>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</si>
  <si>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</si>
  <si>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</si>
  <si>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</si>
  <si>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</si>
  <si>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</si>
  <si>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</si>
  <si>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</si>
  <si>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</si>
  <si>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</si>
  <si>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</si>
  <si>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</si>
  <si>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</si>
  <si>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</si>
  <si>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</si>
  <si>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</si>
  <si>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</si>
  <si>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</si>
  <si>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</si>
  <si>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</si>
  <si>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</si>
  <si>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</si>
  <si>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</si>
  <si>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</si>
  <si>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</si>
  <si>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</si>
  <si>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</si>
  <si>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</si>
  <si>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</si>
  <si>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</si>
  <si>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</si>
  <si>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</si>
  <si>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</si>
  <si>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</si>
  <si>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</si>
  <si>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</si>
  <si>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</si>
  <si>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</si>
  <si>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</si>
  <si>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</si>
  <si>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</si>
  <si>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</si>
  <si>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</si>
  <si>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</si>
  <si>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</si>
  <si>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</si>
  <si>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</si>
  <si>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</si>
  <si>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</si>
  <si>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</si>
  <si>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横浜市金沢区福浦1-10-4</t>
    <phoneticPr fontId="3"/>
  </si>
  <si>
    <t>㈱ローマン工業　代表取締役　尾華　徹</t>
    <phoneticPr fontId="3"/>
  </si>
  <si>
    <t>　株式会社　ローマン工業　横浜工場</t>
    <phoneticPr fontId="3"/>
  </si>
  <si>
    <t>　横浜市金沢区福浦1-10-4</t>
    <phoneticPr fontId="3"/>
  </si>
  <si>
    <t>045-784-7841</t>
    <phoneticPr fontId="3"/>
  </si>
  <si>
    <t>横浜市長</t>
    <phoneticPr fontId="3"/>
  </si>
  <si>
    <t>Ｅ16－化学工業</t>
    <phoneticPr fontId="3"/>
  </si>
  <si>
    <t>1651　 医薬品原薬製造業</t>
    <phoneticPr fontId="3"/>
  </si>
  <si>
    <t xml:space="preserve">・特管廃油：工場内地下ﾀﾝｸ保管→委託業者引取り→焼却
　　　　　　　　　　　　　　　　　　　　　　　　　　　　　→油水分離、混合エマルジョン化→再利用
・感染性廃棄物：工場内専用保管場所にて分別保管→委託業者引取り→焼却→再利用
・廃酸（有害）　　：構内専用保管場所にて分別保管→委託業者引取り→中和→埋立
・廃ｱﾙｶﾘ（有害）
</t>
    <rPh sb="1" eb="2">
      <t>トク</t>
    </rPh>
    <rPh sb="2" eb="3">
      <t>カン</t>
    </rPh>
    <rPh sb="3" eb="5">
      <t>ハイユ</t>
    </rPh>
    <rPh sb="9" eb="11">
      <t>チカ</t>
    </rPh>
    <rPh sb="14" eb="16">
      <t>ホカン</t>
    </rPh>
    <rPh sb="17" eb="19">
      <t>イタク</t>
    </rPh>
    <rPh sb="19" eb="21">
      <t>ギョウシャ</t>
    </rPh>
    <rPh sb="21" eb="23">
      <t>ヒキト</t>
    </rPh>
    <rPh sb="25" eb="27">
      <t>ショウキャク</t>
    </rPh>
    <rPh sb="63" eb="65">
      <t>コンゴウ</t>
    </rPh>
    <rPh sb="71" eb="72">
      <t>カ</t>
    </rPh>
    <rPh sb="79" eb="81">
      <t>カンセン</t>
    </rPh>
    <rPh sb="81" eb="82">
      <t>セイ</t>
    </rPh>
    <rPh sb="82" eb="85">
      <t>ハイキブツ</t>
    </rPh>
    <rPh sb="89" eb="91">
      <t>センヨウ</t>
    </rPh>
    <rPh sb="91" eb="93">
      <t>ホカン</t>
    </rPh>
    <rPh sb="93" eb="95">
      <t>バショ</t>
    </rPh>
    <rPh sb="97" eb="99">
      <t>ブンベツ</t>
    </rPh>
    <rPh sb="99" eb="101">
      <t>ホカン</t>
    </rPh>
    <rPh sb="110" eb="112">
      <t>ショウキャク</t>
    </rPh>
    <rPh sb="113" eb="116">
      <t>サイリヨウ</t>
    </rPh>
    <rPh sb="119" eb="121">
      <t>ハイサン</t>
    </rPh>
    <rPh sb="122" eb="124">
      <t>ユウガイ</t>
    </rPh>
    <rPh sb="151" eb="153">
      <t>チュウワ</t>
    </rPh>
    <rPh sb="154" eb="156">
      <t>ウメタテ</t>
    </rPh>
    <rPh sb="158" eb="159">
      <t>ハイ</t>
    </rPh>
    <rPh sb="164" eb="166">
      <t>ユウガイ</t>
    </rPh>
    <phoneticPr fontId="3"/>
  </si>
  <si>
    <t>　工場長　---　総務グループ　　　　　　　---　各担当者
　　　　　　---　品質保証グループ　　　　---　各担当者
　　　　　　---　品質管理グループ　　　　---　各担当者
　　　　　　---　生産技術グループ　　　　---　各担当者
　　　　　　---　設備生産管理グループ　---　廃棄物管理担当者</t>
    <rPh sb="41" eb="45">
      <t>ヒンシツホショウ</t>
    </rPh>
    <rPh sb="73" eb="74">
      <t>シツ</t>
    </rPh>
    <rPh sb="74" eb="76">
      <t>カンリ</t>
    </rPh>
    <rPh sb="103" eb="107">
      <t>セイサンギジュツ</t>
    </rPh>
    <rPh sb="134" eb="140">
      <t>セツビセイサンカンリ</t>
    </rPh>
    <rPh sb="154" eb="157">
      <t>タントウシャ</t>
    </rPh>
    <phoneticPr fontId="3"/>
  </si>
  <si>
    <t xml:space="preserve"> 有価物（再生利用）処分の検討,開拓
　・燃焼用燃料としての再利用
　・その他再生利用について検討</t>
    <rPh sb="1" eb="4">
      <t>ユウカブツ</t>
    </rPh>
    <rPh sb="5" eb="7">
      <t>サイセイ</t>
    </rPh>
    <rPh sb="7" eb="9">
      <t>リヨウ</t>
    </rPh>
    <rPh sb="10" eb="12">
      <t>ショブン</t>
    </rPh>
    <rPh sb="13" eb="15">
      <t>ケントウ</t>
    </rPh>
    <rPh sb="16" eb="18">
      <t>カイタク</t>
    </rPh>
    <rPh sb="21" eb="23">
      <t>ネンショウ</t>
    </rPh>
    <rPh sb="23" eb="24">
      <t>ヨウ</t>
    </rPh>
    <rPh sb="24" eb="26">
      <t>ネンリョウ</t>
    </rPh>
    <rPh sb="30" eb="31">
      <t>サイ</t>
    </rPh>
    <rPh sb="31" eb="33">
      <t>リヨウ</t>
    </rPh>
    <rPh sb="38" eb="39">
      <t>タ</t>
    </rPh>
    <rPh sb="39" eb="43">
      <t>サイセイリヨウ</t>
    </rPh>
    <rPh sb="47" eb="49">
      <t>ケントウ</t>
    </rPh>
    <phoneticPr fontId="3"/>
  </si>
  <si>
    <t xml:space="preserve"> 有価物（再生利用）処分運用開始
　・燃焼用燃料及びその他再利用の継続検討
　</t>
    <rPh sb="12" eb="14">
      <t>ウンヨウ</t>
    </rPh>
    <rPh sb="14" eb="16">
      <t>カイシ</t>
    </rPh>
    <rPh sb="24" eb="25">
      <t>オヨ</t>
    </rPh>
    <rPh sb="28" eb="29">
      <t>タ</t>
    </rPh>
    <rPh sb="29" eb="32">
      <t>サイリヨウ</t>
    </rPh>
    <rPh sb="33" eb="35">
      <t>ケイゾク</t>
    </rPh>
    <rPh sb="35" eb="37">
      <t>ケントウ</t>
    </rPh>
    <phoneticPr fontId="3"/>
  </si>
  <si>
    <t>特管廃油、特管廃酸、廃酸（有害）、廃アルカリ（有害）感染性廃棄物等
専用保管場所にて適正に分別保管、適正管理を継続実施</t>
    <rPh sb="0" eb="1">
      <t>トク</t>
    </rPh>
    <rPh sb="1" eb="2">
      <t>カン</t>
    </rPh>
    <rPh sb="2" eb="4">
      <t>ハイユ</t>
    </rPh>
    <rPh sb="5" eb="6">
      <t>トク</t>
    </rPh>
    <rPh sb="6" eb="7">
      <t>カン</t>
    </rPh>
    <rPh sb="7" eb="8">
      <t>ハイ</t>
    </rPh>
    <rPh sb="8" eb="9">
      <t>サン</t>
    </rPh>
    <rPh sb="34" eb="36">
      <t>センヨウ</t>
    </rPh>
    <rPh sb="36" eb="38">
      <t>ホカン</t>
    </rPh>
    <rPh sb="38" eb="40">
      <t>バショ</t>
    </rPh>
    <rPh sb="42" eb="44">
      <t>テキセイ</t>
    </rPh>
    <rPh sb="45" eb="47">
      <t>ブンベツ</t>
    </rPh>
    <rPh sb="47" eb="49">
      <t>ホカン</t>
    </rPh>
    <rPh sb="50" eb="52">
      <t>テキセイ</t>
    </rPh>
    <rPh sb="52" eb="54">
      <t>カンリ</t>
    </rPh>
    <rPh sb="55" eb="57">
      <t>ケイゾク</t>
    </rPh>
    <rPh sb="57" eb="59">
      <t>ジッシ</t>
    </rPh>
    <phoneticPr fontId="3"/>
  </si>
  <si>
    <t xml:space="preserve"> ・廃棄物処理業者の現地調査の実施
 ・有価引取り及びリサイクル引取りの検討
・生産計画に基づいた、年間回収予定表の作成
</t>
    <rPh sb="2" eb="5">
      <t>ハイキブツ</t>
    </rPh>
    <rPh sb="5" eb="9">
      <t>ショリギョウシャ</t>
    </rPh>
    <rPh sb="10" eb="12">
      <t>ゲンチ</t>
    </rPh>
    <rPh sb="12" eb="14">
      <t>チョウサ</t>
    </rPh>
    <rPh sb="15" eb="17">
      <t>ジッシ</t>
    </rPh>
    <rPh sb="21" eb="23">
      <t>ユウカ</t>
    </rPh>
    <rPh sb="23" eb="25">
      <t>ヒキト</t>
    </rPh>
    <rPh sb="26" eb="27">
      <t>オヨ</t>
    </rPh>
    <rPh sb="33" eb="35">
      <t>ヒキト</t>
    </rPh>
    <rPh sb="37" eb="39">
      <t>ケントウ</t>
    </rPh>
    <rPh sb="42" eb="46">
      <t>セイサンケイカク</t>
    </rPh>
    <rPh sb="47" eb="48">
      <t>モト</t>
    </rPh>
    <rPh sb="52" eb="54">
      <t>ネンカン</t>
    </rPh>
    <rPh sb="54" eb="56">
      <t>カイシュウ</t>
    </rPh>
    <rPh sb="56" eb="59">
      <t>ヨテイヒョウ</t>
    </rPh>
    <rPh sb="60" eb="62">
      <t>サクセイ</t>
    </rPh>
    <phoneticPr fontId="3"/>
  </si>
  <si>
    <t>電子マニフェストを導入しており、特別管理産業廃棄物の処理を委託する際には、電子マニフェストを利用している。
今後も電子マニフェストの利用を継続する。</t>
    <rPh sb="0" eb="2">
      <t>デンシ</t>
    </rPh>
    <rPh sb="9" eb="11">
      <t>ドウニュウ</t>
    </rPh>
    <rPh sb="16" eb="18">
      <t>トクベツ</t>
    </rPh>
    <rPh sb="18" eb="25">
      <t>カンリサンギョウハイキブツ</t>
    </rPh>
    <rPh sb="26" eb="28">
      <t>ショリ</t>
    </rPh>
    <rPh sb="29" eb="31">
      <t>イタク</t>
    </rPh>
    <rPh sb="33" eb="34">
      <t>サイ</t>
    </rPh>
    <rPh sb="37" eb="39">
      <t>デンシ</t>
    </rPh>
    <rPh sb="46" eb="48">
      <t>リヨウ</t>
    </rPh>
    <rPh sb="54" eb="56">
      <t>コンゴ</t>
    </rPh>
    <rPh sb="57" eb="59">
      <t>デンシ</t>
    </rPh>
    <rPh sb="66" eb="68">
      <t>リヨウ</t>
    </rPh>
    <rPh sb="69" eb="71">
      <t>ケイゾク</t>
    </rPh>
    <phoneticPr fontId="3"/>
  </si>
  <si>
    <t>令和 7 年 6 月 2 日</t>
    <phoneticPr fontId="3"/>
  </si>
  <si>
    <t>特管廃油、特管廃酸、廃酸（有害）、廃アルカリ（有害）感染性廃棄物等
所管グループ、専用保管場所にて適正に分別保管を実施している。</t>
    <rPh sb="0" eb="1">
      <t>トク</t>
    </rPh>
    <rPh sb="1" eb="2">
      <t>カン</t>
    </rPh>
    <rPh sb="2" eb="4">
      <t>ハイユ</t>
    </rPh>
    <rPh sb="5" eb="6">
      <t>トク</t>
    </rPh>
    <rPh sb="6" eb="7">
      <t>カン</t>
    </rPh>
    <rPh sb="7" eb="8">
      <t>ハイ</t>
    </rPh>
    <rPh sb="8" eb="9">
      <t>サン</t>
    </rPh>
    <rPh sb="10" eb="11">
      <t>ハイ</t>
    </rPh>
    <rPh sb="11" eb="12">
      <t>サン</t>
    </rPh>
    <rPh sb="13" eb="15">
      <t>ユウガイ</t>
    </rPh>
    <rPh sb="17" eb="18">
      <t>ハイ</t>
    </rPh>
    <rPh sb="23" eb="25">
      <t>ユウガイ</t>
    </rPh>
    <rPh sb="26" eb="29">
      <t>カンセンセイ</t>
    </rPh>
    <rPh sb="29" eb="32">
      <t>ハイキブツ</t>
    </rPh>
    <rPh sb="32" eb="33">
      <t>トウ</t>
    </rPh>
    <rPh sb="34" eb="36">
      <t>ショカン</t>
    </rPh>
    <rPh sb="41" eb="43">
      <t>センヨウ</t>
    </rPh>
    <rPh sb="43" eb="45">
      <t>ホカン</t>
    </rPh>
    <rPh sb="45" eb="47">
      <t>バショ</t>
    </rPh>
    <rPh sb="49" eb="51">
      <t>テキセイ</t>
    </rPh>
    <rPh sb="52" eb="54">
      <t>ブンベツ</t>
    </rPh>
    <rPh sb="54" eb="56">
      <t>ホカン</t>
    </rPh>
    <rPh sb="57" eb="59">
      <t>ジッシ</t>
    </rPh>
    <phoneticPr fontId="3"/>
  </si>
  <si>
    <t xml:space="preserve"> ・有価引取り及びリサイクル引取りの再開および本格稼働、運用化
・生産計画に対応した、回収予定日の計画的な立案の継続、実施</t>
    <rPh sb="2" eb="4">
      <t>ユウカ</t>
    </rPh>
    <rPh sb="4" eb="6">
      <t>ヒキト</t>
    </rPh>
    <rPh sb="7" eb="8">
      <t>オヨ</t>
    </rPh>
    <rPh sb="14" eb="16">
      <t>ヒキト</t>
    </rPh>
    <rPh sb="18" eb="20">
      <t>サイカイ</t>
    </rPh>
    <rPh sb="23" eb="27">
      <t>ホンカクカドウ</t>
    </rPh>
    <rPh sb="28" eb="30">
      <t>ウンヨウ</t>
    </rPh>
    <rPh sb="30" eb="31">
      <t>カ</t>
    </rPh>
    <rPh sb="34" eb="38">
      <t>セイサンケイカク</t>
    </rPh>
    <rPh sb="39" eb="41">
      <t>タイオウ</t>
    </rPh>
    <rPh sb="44" eb="46">
      <t>カイシュウ</t>
    </rPh>
    <rPh sb="46" eb="49">
      <t>ヨテイヒ</t>
    </rPh>
    <rPh sb="50" eb="53">
      <t>ケイカクテキ</t>
    </rPh>
    <rPh sb="54" eb="56">
      <t>リツアン</t>
    </rPh>
    <rPh sb="57" eb="59">
      <t>ケイゾク</t>
    </rPh>
    <rPh sb="60" eb="62">
      <t>ジッシ</t>
    </rPh>
    <phoneticPr fontId="3"/>
  </si>
  <si>
    <t>045-784-7841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</si>
</sst>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26" zoomScale="140" zoomScaleNormal="100" zoomScaleSheetLayoutView="140" workbookViewId="0">
      <selection activeCell="F136" sqref="F136:U143"/>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676"/>
      <c r="D21" s="677"/>
      <c r="E21" s="20" t="s">
        <v>50</v>
      </c>
      <c r="W21" s="20"/>
      <c r="X21" s="100"/>
      <c r="Y21" s="101"/>
    </row>
    <row r="22" spans="1:56" ht="13.2">
      <c r="C22" s="678" t="s">
        <v>382</v>
      </c>
      <c r="D22" s="679"/>
      <c r="E22" s="20" t="s">
        <v>345</v>
      </c>
      <c r="W22" s="20"/>
      <c r="X22" s="101"/>
      <c r="Y22" s="101"/>
    </row>
    <row r="23" spans="1:56" ht="13.2">
      <c r="C23" s="680" t="s">
        <v>383</v>
      </c>
      <c r="D23" s="681"/>
      <c r="E23" s="20" t="s">
        <v>1</v>
      </c>
      <c r="W23" s="20"/>
      <c r="X23" s="101"/>
      <c r="Y23" s="101"/>
    </row>
    <row r="24" spans="1:56" ht="13.2">
      <c r="C24" s="682" t="s">
        <v>384</v>
      </c>
      <c r="D24" s="683"/>
      <c r="E24" s="20" t="s">
        <v>46</v>
      </c>
      <c r="W24" s="20"/>
      <c r="X24" s="101"/>
      <c r="Y24" s="101"/>
    </row>
    <row r="25" spans="1:56" ht="13.2">
      <c r="C25" s="684" t="s">
        <v>385</v>
      </c>
      <c r="D25" s="685"/>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2">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11" t="s">
        <v>435</v>
      </c>
      <c r="Q35" s="712"/>
      <c r="R35" s="712"/>
      <c r="S35" s="712"/>
      <c r="T35" s="712"/>
      <c r="U35" s="713"/>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09" t="s">
        <v>425</v>
      </c>
      <c r="D37" s="710"/>
      <c r="E37" s="710"/>
      <c r="F37" s="710"/>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420</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421</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640" t="s">
        <v>424</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422</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2710</v>
      </c>
      <c r="Q49" s="702"/>
      <c r="R49" s="702"/>
      <c r="S49" s="702"/>
      <c r="T49" s="702"/>
      <c r="U49" s="703"/>
    </row>
    <row r="50" spans="3:23" ht="26.25" customHeight="1">
      <c r="C50" s="662" t="s">
        <v>11</v>
      </c>
      <c r="D50" s="714"/>
      <c r="E50" s="715"/>
      <c r="F50" s="613" t="s">
        <v>423</v>
      </c>
      <c r="G50" s="614"/>
      <c r="H50" s="614"/>
      <c r="I50" s="614"/>
      <c r="J50" s="614"/>
      <c r="K50" s="614"/>
      <c r="L50" s="614"/>
      <c r="M50" s="614"/>
      <c r="N50" s="568" t="s">
        <v>131</v>
      </c>
      <c r="O50" s="572"/>
      <c r="P50" s="572"/>
      <c r="Q50" s="704" t="s">
        <v>438</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426</v>
      </c>
      <c r="G54" s="695"/>
      <c r="H54" s="695"/>
      <c r="I54" s="695"/>
      <c r="J54" s="695"/>
      <c r="K54" s="695"/>
      <c r="L54" s="33" t="s">
        <v>48</v>
      </c>
      <c r="M54" s="33"/>
      <c r="N54" s="696" t="s">
        <v>427</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v>600</v>
      </c>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33</v>
      </c>
      <c r="G61" s="754"/>
      <c r="H61" s="754"/>
      <c r="I61" s="754"/>
      <c r="J61" s="754"/>
      <c r="K61" s="754"/>
      <c r="L61" s="754"/>
      <c r="M61" s="754"/>
      <c r="N61" s="754"/>
      <c r="O61" s="754"/>
      <c r="P61" s="754"/>
      <c r="Q61" s="754"/>
      <c r="R61" s="754"/>
      <c r="S61" s="754"/>
      <c r="T61" s="754"/>
      <c r="U61" s="755"/>
      <c r="W61" s="29"/>
    </row>
    <row r="62" spans="3:23" ht="13.95" customHeight="1">
      <c r="C62" s="573"/>
      <c r="D62" s="554"/>
      <c r="E62" s="496"/>
      <c r="F62" s="642" t="s">
        <v>428</v>
      </c>
      <c r="G62" s="643"/>
      <c r="H62" s="643"/>
      <c r="I62" s="643"/>
      <c r="J62" s="643"/>
      <c r="K62" s="643"/>
      <c r="L62" s="643"/>
      <c r="M62" s="643"/>
      <c r="N62" s="643"/>
      <c r="O62" s="643"/>
      <c r="P62" s="643"/>
      <c r="Q62" s="643"/>
      <c r="R62" s="643"/>
      <c r="S62" s="643"/>
      <c r="T62" s="643"/>
      <c r="U62" s="644"/>
      <c r="W62" s="29" t="s">
        <v>419</v>
      </c>
    </row>
    <row r="63" spans="3:23" ht="13.95"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5"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5"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5"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5"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5"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5"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5"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5"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5"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8" t="s">
        <v>429</v>
      </c>
      <c r="E77" s="619"/>
      <c r="F77" s="619"/>
      <c r="G77" s="619"/>
      <c r="H77" s="619"/>
      <c r="I77" s="619"/>
      <c r="J77" s="619"/>
      <c r="K77" s="619"/>
      <c r="L77" s="619"/>
      <c r="M77" s="619"/>
      <c r="N77" s="619"/>
      <c r="O77" s="619"/>
      <c r="P77" s="619"/>
      <c r="Q77" s="619"/>
      <c r="R77" s="619"/>
      <c r="S77" s="619"/>
      <c r="T77" s="619"/>
      <c r="U77" s="620"/>
      <c r="W77" s="29" t="s">
        <v>419</v>
      </c>
    </row>
    <row r="78" spans="3:23" ht="13.95"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5"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5"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5"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5"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5"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5"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5"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5"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5</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460.82</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5"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745"/>
      <c r="D94" s="657"/>
      <c r="E94" s="722"/>
      <c r="F94" s="618" t="s">
        <v>430</v>
      </c>
      <c r="G94" s="619"/>
      <c r="H94" s="619"/>
      <c r="I94" s="619"/>
      <c r="J94" s="619"/>
      <c r="K94" s="619"/>
      <c r="L94" s="619"/>
      <c r="M94" s="619"/>
      <c r="N94" s="619"/>
      <c r="O94" s="619"/>
      <c r="P94" s="619"/>
      <c r="Q94" s="619"/>
      <c r="R94" s="619"/>
      <c r="S94" s="619"/>
      <c r="T94" s="619"/>
      <c r="U94" s="620"/>
      <c r="V94" s="180"/>
      <c r="W94" s="166"/>
      <c r="X94" s="166"/>
      <c r="Y94" s="166"/>
    </row>
    <row r="95" spans="1:56" ht="13.95"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5"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5"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5"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5"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5"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5"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5"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4</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500.45</v>
      </c>
      <c r="L105" s="733"/>
      <c r="M105" s="733"/>
      <c r="N105" s="733"/>
      <c r="O105" s="733"/>
      <c r="P105" s="584" t="s">
        <v>211</v>
      </c>
      <c r="Q105" s="730"/>
      <c r="R105" s="730"/>
      <c r="S105" s="730"/>
      <c r="T105" s="730"/>
      <c r="U105" s="731"/>
      <c r="V105" s="400"/>
      <c r="W105" s="400"/>
      <c r="X105" s="108"/>
      <c r="Y105" s="21"/>
      <c r="BC105" s="48"/>
      <c r="BD105" s="48"/>
    </row>
    <row r="106" spans="1:56" ht="13.95"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746"/>
      <c r="D109" s="725"/>
      <c r="E109" s="660"/>
      <c r="F109" s="618" t="s">
        <v>431</v>
      </c>
      <c r="G109" s="619"/>
      <c r="H109" s="619"/>
      <c r="I109" s="619"/>
      <c r="J109" s="619"/>
      <c r="K109" s="619"/>
      <c r="L109" s="619"/>
      <c r="M109" s="619"/>
      <c r="N109" s="619"/>
      <c r="O109" s="619"/>
      <c r="P109" s="619"/>
      <c r="Q109" s="619"/>
      <c r="R109" s="619"/>
      <c r="S109" s="619"/>
      <c r="T109" s="619"/>
      <c r="U109" s="620"/>
      <c r="V109" s="180"/>
      <c r="W109" s="166"/>
      <c r="X109" s="166"/>
      <c r="Y109" s="166"/>
    </row>
    <row r="110" spans="1:56" ht="13.95"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5"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5"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5"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5"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5"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5"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5"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71"/>
      <c r="E120" s="660"/>
      <c r="F120" s="618" t="s">
        <v>436</v>
      </c>
      <c r="G120" s="619"/>
      <c r="H120" s="619"/>
      <c r="I120" s="619"/>
      <c r="J120" s="619"/>
      <c r="K120" s="619"/>
      <c r="L120" s="619"/>
      <c r="M120" s="619"/>
      <c r="N120" s="619"/>
      <c r="O120" s="619"/>
      <c r="P120" s="619"/>
      <c r="Q120" s="619"/>
      <c r="R120" s="619"/>
      <c r="S120" s="619"/>
      <c r="T120" s="619"/>
      <c r="U120" s="620"/>
      <c r="V120" s="180"/>
      <c r="W120" s="166"/>
      <c r="X120" s="166"/>
      <c r="Y120" s="166"/>
    </row>
    <row r="121" spans="3:27" ht="13.95"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5"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5"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5"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71"/>
      <c r="E126" s="660"/>
      <c r="F126" s="618" t="s">
        <v>432</v>
      </c>
      <c r="G126" s="619"/>
      <c r="H126" s="619"/>
      <c r="I126" s="619"/>
      <c r="J126" s="619"/>
      <c r="K126" s="619"/>
      <c r="L126" s="619"/>
      <c r="M126" s="619"/>
      <c r="N126" s="619"/>
      <c r="O126" s="619"/>
      <c r="P126" s="619"/>
      <c r="Q126" s="619"/>
      <c r="R126" s="619"/>
      <c r="S126" s="619"/>
      <c r="T126" s="619"/>
      <c r="U126" s="620"/>
      <c r="V126" s="180"/>
      <c r="W126" s="166"/>
      <c r="X126" s="166"/>
      <c r="Y126" s="166"/>
    </row>
    <row r="127" spans="3:27" ht="13.95"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5"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5"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5"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5"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5"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5"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5"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5"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5"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5"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5"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5"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5"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5"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5"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5"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5"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5"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5"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5"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50000000000003"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5"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5"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5"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5"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5"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5"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5"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5"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5"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50000000000003"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5"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5"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5"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5"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5"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5"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5"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5"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5"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5"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5"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5"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5"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5"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5"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5"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5"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5"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5"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5"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5"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5"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5"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5"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71"/>
      <c r="E208" s="660"/>
      <c r="F208" s="763" t="s">
        <v>188</v>
      </c>
      <c r="G208" s="764"/>
      <c r="H208" s="764"/>
      <c r="I208" s="764"/>
      <c r="J208" s="764"/>
      <c r="K208" s="742">
        <f>+別紙!X14</f>
        <v>460.82</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2" customHeight="1">
      <c r="C209" s="201"/>
      <c r="D209" s="671"/>
      <c r="E209" s="660"/>
      <c r="F209" s="324"/>
      <c r="G209" s="761" t="s">
        <v>164</v>
      </c>
      <c r="H209" s="762"/>
      <c r="I209" s="762"/>
      <c r="J209" s="762"/>
      <c r="K209" s="742">
        <f>+別紙!X15</f>
        <v>460.82</v>
      </c>
      <c r="L209" s="742"/>
      <c r="M209" s="742"/>
      <c r="N209" s="742"/>
      <c r="O209" s="742"/>
      <c r="P209" s="548" t="s">
        <v>13</v>
      </c>
      <c r="Q209" s="768"/>
      <c r="R209" s="769"/>
      <c r="S209" s="769"/>
      <c r="T209" s="769"/>
      <c r="U209" s="770"/>
      <c r="V209" s="381"/>
      <c r="W209" s="381"/>
      <c r="X209" s="180"/>
      <c r="Y209" s="416"/>
      <c r="Z209" s="416"/>
      <c r="AA209" s="416"/>
      <c r="BC209" s="48"/>
      <c r="BD209" s="48"/>
    </row>
    <row r="210" spans="3:56" ht="43.2" customHeight="1">
      <c r="C210" s="201"/>
      <c r="D210" s="671"/>
      <c r="E210" s="660"/>
      <c r="F210" s="324"/>
      <c r="G210" s="761" t="s">
        <v>165</v>
      </c>
      <c r="H210" s="762"/>
      <c r="I210" s="762"/>
      <c r="J210" s="762"/>
      <c r="K210" s="742">
        <f>+別紙!X16</f>
        <v>460.75</v>
      </c>
      <c r="L210" s="742"/>
      <c r="M210" s="742"/>
      <c r="N210" s="742"/>
      <c r="O210" s="742"/>
      <c r="P210" s="548" t="s">
        <v>13</v>
      </c>
      <c r="Q210" s="768"/>
      <c r="R210" s="769"/>
      <c r="S210" s="769"/>
      <c r="T210" s="769"/>
      <c r="U210" s="770"/>
      <c r="V210" s="381"/>
      <c r="W210" s="381"/>
      <c r="X210" s="180"/>
      <c r="Y210" s="416"/>
      <c r="Z210" s="416"/>
      <c r="AA210" s="416"/>
      <c r="BC210" s="48"/>
      <c r="BD210" s="48"/>
    </row>
    <row r="211" spans="3:56" ht="43.2"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2"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5"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71"/>
      <c r="E214" s="660"/>
      <c r="F214" s="618" t="s">
        <v>433</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5"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5"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5"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5"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5"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5"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5"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5"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500.45</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500.45</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500.4</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5"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71"/>
      <c r="E231" s="660"/>
      <c r="F231" s="618" t="s">
        <v>437</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5"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5"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5"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5"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5"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5"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5"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5"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5"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 customHeight="1">
      <c r="C241" s="779"/>
      <c r="D241" s="780"/>
      <c r="E241" s="781"/>
      <c r="F241" s="793" t="s">
        <v>363</v>
      </c>
      <c r="G241" s="794"/>
      <c r="H241" s="794"/>
      <c r="I241" s="794"/>
      <c r="J241" s="794"/>
      <c r="K241" s="795"/>
      <c r="L241" s="796"/>
      <c r="M241" s="797">
        <f>SUM(別紙!G9:J9,別紙!N9:W9)</f>
        <v>460.82</v>
      </c>
      <c r="N241" s="798"/>
      <c r="O241" s="798"/>
      <c r="P241" s="798"/>
      <c r="Q241" s="798"/>
      <c r="R241" s="798"/>
      <c r="S241" s="798"/>
      <c r="T241" s="488" t="s">
        <v>364</v>
      </c>
      <c r="U241" s="491"/>
      <c r="V241" s="483"/>
      <c r="W241" s="416"/>
      <c r="X241" s="416"/>
      <c r="Y241" s="416"/>
      <c r="Z241" s="425"/>
      <c r="AA241" s="425"/>
    </row>
    <row r="242" spans="1:54" ht="13.95"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783"/>
      <c r="D243" s="784"/>
      <c r="E243" s="785"/>
      <c r="F243" s="622" t="s">
        <v>434</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50000000000003"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8"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8"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19"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18"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0.01</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0.01</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0.01</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6" zoomScaleNormal="100" workbookViewId="0">
      <selection activeCell="AT37" sqref="AT37"/>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0.04</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0.04</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0.04</v>
      </c>
      <c r="P27" s="841"/>
      <c r="Q27" s="841"/>
      <c r="R27" s="841"/>
      <c r="S27" s="54" t="s">
        <v>38</v>
      </c>
      <c r="T27" s="75"/>
      <c r="U27" s="75"/>
      <c r="X27" s="73" t="s">
        <v>39</v>
      </c>
      <c r="Y27" s="76"/>
      <c r="AG27" s="63"/>
      <c r="AH27" s="63"/>
      <c r="AI27" s="63"/>
      <c r="AJ27" s="63"/>
      <c r="AK27" s="811">
        <f>+AG18+O27</f>
        <v>0.04</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0.04</v>
      </c>
      <c r="G29" s="802"/>
      <c r="H29" s="221" t="s">
        <v>155</v>
      </c>
      <c r="L29" s="814"/>
      <c r="O29" s="66"/>
      <c r="P29" s="149"/>
      <c r="Q29" s="61" t="s">
        <v>142</v>
      </c>
      <c r="R29" s="823" t="s">
        <v>33</v>
      </c>
      <c r="S29" s="845"/>
      <c r="T29" s="845"/>
      <c r="U29" s="846"/>
      <c r="V29" s="58"/>
      <c r="W29" s="77"/>
      <c r="X29" s="876" t="s">
        <v>227</v>
      </c>
      <c r="Y29" s="877"/>
      <c r="Z29" s="803">
        <v>0.04</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0.04</v>
      </c>
      <c r="G30" s="802"/>
      <c r="H30" s="221" t="s">
        <v>155</v>
      </c>
      <c r="L30" s="814"/>
      <c r="O30" s="66"/>
      <c r="Q30" s="816">
        <f>+ROUND(Z28,2)+ROUND(Z29,2)+ROUND(Z30,2)</f>
        <v>0.04</v>
      </c>
      <c r="R30" s="841"/>
      <c r="S30" s="841"/>
      <c r="T30" s="841"/>
      <c r="U30" s="54" t="s">
        <v>16</v>
      </c>
      <c r="X30" s="876" t="s">
        <v>145</v>
      </c>
      <c r="Y30" s="877"/>
      <c r="Z30" s="803"/>
      <c r="AA30" s="804"/>
      <c r="AB30" s="804"/>
      <c r="AC30" s="804"/>
      <c r="AD30" s="804"/>
      <c r="AE30" s="54" t="s">
        <v>13</v>
      </c>
      <c r="AK30" s="821">
        <v>0.04</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zoomScaleNormal="100" workbookViewId="0">
      <selection activeCell="AX28" sqref="AX28"/>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0.01</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0.01</v>
      </c>
      <c r="P27" s="841"/>
      <c r="Q27" s="841"/>
      <c r="R27" s="841"/>
      <c r="S27" s="54" t="s">
        <v>38</v>
      </c>
      <c r="T27" s="75"/>
      <c r="U27" s="75"/>
      <c r="X27" s="73" t="s">
        <v>39</v>
      </c>
      <c r="Y27" s="76"/>
      <c r="AG27" s="63"/>
      <c r="AH27" s="63"/>
      <c r="AI27" s="63"/>
      <c r="AJ27" s="63"/>
      <c r="AK27" s="811">
        <f>+AG18+O27</f>
        <v>0.01</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0.01</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0.01</v>
      </c>
      <c r="R30" s="841"/>
      <c r="S30" s="841"/>
      <c r="T30" s="841"/>
      <c r="U30" s="54" t="s">
        <v>16</v>
      </c>
      <c r="X30" s="876" t="s">
        <v>145</v>
      </c>
      <c r="Y30" s="877"/>
      <c r="Z30" s="803"/>
      <c r="AA30" s="804"/>
      <c r="AB30" s="804"/>
      <c r="AC30" s="804"/>
      <c r="AD30" s="804"/>
      <c r="AE30" s="54" t="s">
        <v>13</v>
      </c>
      <c r="AK30" s="821">
        <v>0.01</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topLeftCell="A15"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　株式会社　ローマン工業　横浜工場</v>
      </c>
      <c r="Q6" s="911"/>
      <c r="R6" s="911"/>
      <c r="S6" s="911"/>
      <c r="T6" s="911"/>
      <c r="U6" s="911"/>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460.35</v>
      </c>
      <c r="H9" s="503">
        <f>IF(OR(ｲ.特管廃酸!F24&gt;0,ｲ.特管廃酸!F24&lt;0),ｲ.特管廃酸!F24,IF(H$19&gt;0,"0",0))</f>
        <v>0</v>
      </c>
      <c r="I9" s="503">
        <f>IF(OR(ｳ.特管廃ｱﾙｶﾘ!F24&gt;0,ｳ.特管廃ｱﾙｶﾘ!F24&lt;0),ｳ.特管廃ｱﾙｶﾘ!F24,IF(I$19&gt;0,"0",0))</f>
        <v>0.02</v>
      </c>
      <c r="J9" s="503">
        <f>IF(OR(ｴ.感染性廃棄物!$F24&gt;0,ｴ.感染性廃棄物!$F24&lt;0),ｴ.感染性廃棄物!F24,IF(J$19&gt;0,"0",0))</f>
        <v>0.4</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0.01</v>
      </c>
      <c r="U9" s="503">
        <f>IF(OR(ｿ.有害廃酸!F24&gt;0,ｿ.有害廃酸!F24&lt;0),ｿ.有害廃酸!F24,IF(U$19&gt;0,"0",0))</f>
        <v>0.04</v>
      </c>
      <c r="V9" s="503" t="str">
        <f>IF(OR(ﾀ.有害廃ｱﾙｶﾘ!F24&gt;0,ﾀ.有害廃ｱﾙｶﾘ!F24&lt;0),ﾀ.有害廃ｱﾙｶﾘ!F24,IF(V$19&gt;0,"0",0))</f>
        <v>0</v>
      </c>
      <c r="W9" s="503">
        <f>IF(OR(ﾁ.廃水銀等!F24&gt;0,ﾁ.廃水銀等!F24&lt;0),ﾁ.廃水銀等!F24,IF(W$19&gt;0,"0",0))</f>
        <v>0</v>
      </c>
      <c r="X9" s="504">
        <f>IF(SUM(G9:W9)&gt;0,SUM(G9:W9),IF(X$19&gt;0,"0",0))</f>
        <v>460.82</v>
      </c>
    </row>
    <row r="10" spans="2:24" ht="24" customHeight="1">
      <c r="B10" s="173" t="s">
        <v>365</v>
      </c>
      <c r="C10" s="912" t="s">
        <v>213</v>
      </c>
      <c r="D10" s="912"/>
      <c r="E10" s="912"/>
      <c r="F10" s="913"/>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t="str">
        <f>IF(OR(ｿ.有害廃酸!F25&gt;0,ｿ.有害廃酸!F25&lt;0),ｿ.有害廃酸!F25,IF(U$19&gt;0,"0",0))</f>
        <v>0</v>
      </c>
      <c r="V10" s="505" t="str">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t="str">
        <f>IF(OR(ｿ.有害廃酸!F26&gt;0,ｿ.有害廃酸!F26&lt;0),ｿ.有害廃酸!F26,IF(U$19&gt;0,"0",0))</f>
        <v>0</v>
      </c>
      <c r="V11" s="507" t="str">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t="str">
        <f>IF(OR(ｿ.有害廃酸!F27&gt;0,ｿ.有害廃酸!F27&lt;0),ｿ.有害廃酸!F27,IF(U$19&gt;0,"0",0))</f>
        <v>0</v>
      </c>
      <c r="V12" s="507" t="str">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t="str">
        <f>IF(OR(ｿ.有害廃酸!F28&gt;0,ｿ.有害廃酸!F28&lt;0),ｿ.有害廃酸!F28,IF(U$19&gt;0,"0",0))</f>
        <v>0</v>
      </c>
      <c r="V13" s="507" t="str">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460.35</v>
      </c>
      <c r="H14" s="507">
        <f>IF(OR(ｲ.特管廃酸!F29&gt;0,ｲ.特管廃酸!F29&lt;0),ｲ.特管廃酸!F29,IF(H$19&gt;0,"0",0))</f>
        <v>0</v>
      </c>
      <c r="I14" s="507">
        <f>IF(OR(ｳ.特管廃ｱﾙｶﾘ!F29&gt;0,ｳ.特管廃ｱﾙｶﾘ!F29&lt;0),ｳ.特管廃ｱﾙｶﾘ!F29,IF(I$19&gt;0,"0",0))</f>
        <v>0.02</v>
      </c>
      <c r="J14" s="507">
        <f>IF(OR(ｴ.感染性廃棄物!$F29&gt;0,ｴ.感染性廃棄物!$F29&lt;0),ｴ.感染性廃棄物!F29,IF(J$19&gt;0,"0",0))</f>
        <v>0.4</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0.01</v>
      </c>
      <c r="U14" s="507">
        <f>IF(OR(ｿ.有害廃酸!F29&gt;0,ｿ.有害廃酸!F29&lt;0),ｿ.有害廃酸!F29,IF(U$19&gt;0,"0",0))</f>
        <v>0.04</v>
      </c>
      <c r="V14" s="507" t="str">
        <f>IF(OR(ﾀ.有害廃ｱﾙｶﾘ!F29&gt;0,ﾀ.有害廃ｱﾙｶﾘ!F29&lt;0),ﾀ.有害廃ｱﾙｶﾘ!F29,IF(V$19&gt;0,"0",0))</f>
        <v>0</v>
      </c>
      <c r="W14" s="507">
        <f>IF(OR(ﾁ.廃水銀等!F29&gt;0,ﾁ.廃水銀等!F29&lt;0),ﾁ.廃水銀等!F29,IF(W$19&gt;0,"0",0))</f>
        <v>0</v>
      </c>
      <c r="X14" s="508">
        <f t="shared" si="0"/>
        <v>460.82</v>
      </c>
    </row>
    <row r="15" spans="2:24" ht="24" customHeight="1">
      <c r="B15" s="173" t="s">
        <v>168</v>
      </c>
      <c r="C15" s="918" t="s">
        <v>218</v>
      </c>
      <c r="D15" s="918"/>
      <c r="E15" s="918"/>
      <c r="F15" s="919"/>
      <c r="G15" s="507">
        <f>IF(OR(ｱ.特管廃油!F30&gt;0,ｱ.特管廃油!F30&lt;0),ｱ.特管廃油!F30,IF(G$19&gt;0,"0",0))</f>
        <v>460.35</v>
      </c>
      <c r="H15" s="507">
        <f>IF(OR(ｲ.特管廃酸!F30&gt;0,ｲ.特管廃酸!F30&lt;0),ｲ.特管廃酸!F30,IF(H$19&gt;0,"0",0))</f>
        <v>0</v>
      </c>
      <c r="I15" s="507">
        <f>IF(OR(ｳ.特管廃ｱﾙｶﾘ!F30&gt;0,ｳ.特管廃ｱﾙｶﾘ!F30&lt;0),ｳ.特管廃ｱﾙｶﾘ!F30,IF(I$19&gt;0,"0",0))</f>
        <v>0.02</v>
      </c>
      <c r="J15" s="507">
        <f>IF(OR(ｴ.感染性廃棄物!$F30&gt;0,ｴ.感染性廃棄物!$F30&lt;0),ｴ.感染性廃棄物!F30,IF(J$19&gt;0,"0",0))</f>
        <v>0.4</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0.01</v>
      </c>
      <c r="U15" s="507">
        <f>IF(OR(ｿ.有害廃酸!F30&gt;0,ｿ.有害廃酸!F30&lt;0),ｿ.有害廃酸!F30,IF(U$19&gt;0,"0",0))</f>
        <v>0.04</v>
      </c>
      <c r="V15" s="507" t="str">
        <f>IF(OR(ﾀ.有害廃ｱﾙｶﾘ!F30&gt;0,ﾀ.有害廃ｱﾙｶﾘ!F30&lt;0),ﾀ.有害廃ｱﾙｶﾘ!F30,IF(V$19&gt;0,"0",0))</f>
        <v>0</v>
      </c>
      <c r="W15" s="507">
        <f>IF(OR(ﾁ.廃水銀等!F30&gt;0,ﾁ.廃水銀等!F30&lt;0),ﾁ.廃水銀等!F30,IF(W$19&gt;0,"0",0))</f>
        <v>0</v>
      </c>
      <c r="X15" s="508">
        <f t="shared" si="0"/>
        <v>460.82</v>
      </c>
    </row>
    <row r="16" spans="2:24" ht="24" customHeight="1">
      <c r="B16" s="173" t="s">
        <v>169</v>
      </c>
      <c r="C16" s="918" t="s">
        <v>219</v>
      </c>
      <c r="D16" s="918"/>
      <c r="E16" s="918"/>
      <c r="F16" s="919"/>
      <c r="G16" s="507">
        <f>IF(OR(ｱ.特管廃油!F31&gt;0,ｱ.特管廃油!F31&lt;0),ｱ.特管廃油!F31,IF(G$19&gt;0,"0",0))</f>
        <v>460.35</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0.4</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t="str">
        <f>IF(OR(ｿ.有害廃酸!F31&gt;0,ｿ.有害廃酸!F31&lt;0),ｿ.有害廃酸!F31,IF(U$19&gt;0,"0",0))</f>
        <v>0</v>
      </c>
      <c r="V16" s="507" t="str">
        <f>IF(OR(ﾀ.有害廃ｱﾙｶﾘ!F31&gt;0,ﾀ.有害廃ｱﾙｶﾘ!F31&lt;0),ﾀ.有害廃ｱﾙｶﾘ!F31,IF(V$19&gt;0,"0",0))</f>
        <v>0</v>
      </c>
      <c r="W16" s="507">
        <f>IF(OR(ﾁ.廃水銀等!F31&gt;0,ﾁ.廃水銀等!F31&lt;0),ﾁ.廃水銀等!F31,IF(W$19&gt;0,"0",0))</f>
        <v>0</v>
      </c>
      <c r="X16" s="508">
        <f>IF(SUM(G16:W16)&gt;0,SUM(G16:W16),IF(X$19&gt;0,"0",0))</f>
        <v>460.75</v>
      </c>
    </row>
    <row r="17" spans="2:24" ht="24" customHeight="1">
      <c r="B17" s="173"/>
      <c r="C17" s="918" t="s">
        <v>374</v>
      </c>
      <c r="D17" s="918"/>
      <c r="E17" s="918"/>
      <c r="F17" s="919"/>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t="str">
        <f>IF(OR(ｿ.有害廃酸!F32&gt;0,ｿ.有害廃酸!F32&lt;0),ｿ.有害廃酸!F32,IF(U$19&gt;0,"0",0))</f>
        <v>0</v>
      </c>
      <c r="V17" s="507" t="str">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t="str">
        <f>IF(OR(ｿ.有害廃酸!F33&gt;0,ｿ.有害廃酸!F33&lt;0),ｿ.有害廃酸!F33,IF(U$19&gt;0,"0",0))</f>
        <v>0</v>
      </c>
      <c r="V18" s="509" t="str">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500</v>
      </c>
      <c r="H19" s="502">
        <f t="shared" si="1"/>
        <v>0</v>
      </c>
      <c r="I19" s="502">
        <f t="shared" si="1"/>
        <v>0</v>
      </c>
      <c r="J19" s="502">
        <f t="shared" si="1"/>
        <v>0.4</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0.04</v>
      </c>
      <c r="V19" s="502">
        <f t="shared" si="1"/>
        <v>0.01</v>
      </c>
      <c r="W19" s="502">
        <f>+W37+W25+W23+W22+W21-W20</f>
        <v>0</v>
      </c>
      <c r="X19" s="511">
        <f>SUM(G19:W19)</f>
        <v>500.45</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500</v>
      </c>
      <c r="H37" s="534">
        <f t="shared" si="7"/>
        <v>0</v>
      </c>
      <c r="I37" s="534">
        <f t="shared" si="7"/>
        <v>0</v>
      </c>
      <c r="J37" s="534">
        <f t="shared" si="7"/>
        <v>0.4</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0.04</v>
      </c>
      <c r="V37" s="534">
        <f t="shared" si="7"/>
        <v>0.01</v>
      </c>
      <c r="W37" s="534">
        <f>+W38+W42</f>
        <v>0</v>
      </c>
      <c r="X37" s="535">
        <f t="shared" si="2"/>
        <v>500.45</v>
      </c>
    </row>
    <row r="38" spans="2:24" ht="24" customHeight="1">
      <c r="B38" s="171"/>
      <c r="C38" s="940"/>
      <c r="D38" s="234"/>
      <c r="E38" s="232" t="s">
        <v>231</v>
      </c>
      <c r="F38" s="560"/>
      <c r="G38" s="528">
        <f t="shared" ref="G38:V38" si="8">SUM(G39:G41)</f>
        <v>500</v>
      </c>
      <c r="H38" s="528">
        <f t="shared" si="8"/>
        <v>0</v>
      </c>
      <c r="I38" s="528">
        <f t="shared" si="8"/>
        <v>0</v>
      </c>
      <c r="J38" s="528">
        <f t="shared" si="8"/>
        <v>0.4</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0.04</v>
      </c>
      <c r="V38" s="528">
        <f t="shared" si="8"/>
        <v>0.01</v>
      </c>
      <c r="W38" s="528">
        <f>SUM(W39:W41)</f>
        <v>0</v>
      </c>
      <c r="X38" s="529">
        <f t="shared" si="2"/>
        <v>500.45</v>
      </c>
    </row>
    <row r="39" spans="2:24" ht="24" customHeight="1">
      <c r="B39" s="171"/>
      <c r="C39" s="940"/>
      <c r="D39" s="235"/>
      <c r="E39" s="230"/>
      <c r="F39" s="228" t="s">
        <v>173</v>
      </c>
      <c r="G39" s="530">
        <f>+ｱ.特管廃油!$Z$28</f>
        <v>500</v>
      </c>
      <c r="H39" s="530">
        <f>+ｲ.特管廃酸!$Z$28</f>
        <v>0</v>
      </c>
      <c r="I39" s="530">
        <f>+ｳ.特管廃ｱﾙｶﾘ!$Z$28</f>
        <v>0</v>
      </c>
      <c r="J39" s="530">
        <f>+ｴ.感染性廃棄物!$Z$28</f>
        <v>0.4</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500.4</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0.04</v>
      </c>
      <c r="V40" s="530">
        <f>+ﾀ.有害廃ｱﾙｶﾘ!$Z$29</f>
        <v>0.01</v>
      </c>
      <c r="W40" s="530">
        <f>+ﾁ.廃水銀等!$Z$29</f>
        <v>0</v>
      </c>
      <c r="X40" s="531">
        <f t="shared" si="2"/>
        <v>0.05</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500</v>
      </c>
      <c r="H43" s="536">
        <f>+ｲ.特管廃酸!$AK$27</f>
        <v>0</v>
      </c>
      <c r="I43" s="536">
        <f>+ｳ.特管廃ｱﾙｶﾘ!$AK$27</f>
        <v>0</v>
      </c>
      <c r="J43" s="536">
        <f>+ｴ.感染性廃棄物!$AK$27</f>
        <v>0.4</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0.04</v>
      </c>
      <c r="V43" s="536">
        <f>+ﾀ.有害廃ｱﾙｶﾘ!$AK$27</f>
        <v>0.01</v>
      </c>
      <c r="W43" s="536">
        <f>+ﾁ.廃水銀等!$AK$27</f>
        <v>0</v>
      </c>
      <c r="X43" s="537">
        <f t="shared" si="2"/>
        <v>500.45</v>
      </c>
    </row>
    <row r="44" spans="2:24" ht="24" customHeight="1">
      <c r="B44" s="171"/>
      <c r="C44" s="178"/>
      <c r="D44" s="176" t="s">
        <v>147</v>
      </c>
      <c r="E44" s="933" t="s">
        <v>176</v>
      </c>
      <c r="F44" s="934"/>
      <c r="G44" s="538">
        <f>+ｱ.特管廃油!$AK$30</f>
        <v>500</v>
      </c>
      <c r="H44" s="538">
        <f>+ｲ.特管廃酸!$AK$30</f>
        <v>0</v>
      </c>
      <c r="I44" s="538">
        <f>+ｳ.特管廃ｱﾙｶﾘ!$AK$30</f>
        <v>0</v>
      </c>
      <c r="J44" s="538">
        <f>+ｴ.感染性廃棄物!$AK$30</f>
        <v>0.4</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0.04</v>
      </c>
      <c r="V44" s="538">
        <f>+ﾀ.有害廃ｱﾙｶﾘ!$AK$30</f>
        <v>0.01</v>
      </c>
      <c r="W44" s="538">
        <f>+ﾁ.廃水銀等!$AK$30</f>
        <v>0</v>
      </c>
      <c r="X44" s="539">
        <f t="shared" si="2"/>
        <v>500.45</v>
      </c>
    </row>
    <row r="45" spans="2:24" ht="24" customHeight="1">
      <c r="B45" s="171"/>
      <c r="C45" s="178"/>
      <c r="D45" s="561" t="s">
        <v>149</v>
      </c>
      <c r="E45" s="935" t="s">
        <v>177</v>
      </c>
      <c r="F45" s="936"/>
      <c r="G45" s="540">
        <f>+ｱ.特管廃油!$AR$24</f>
        <v>500</v>
      </c>
      <c r="H45" s="540">
        <f>+ｲ.特管廃酸!$AR$24</f>
        <v>0</v>
      </c>
      <c r="I45" s="540">
        <f>+ｳ.特管廃ｱﾙｶﾘ!$AR$24</f>
        <v>0</v>
      </c>
      <c r="J45" s="540">
        <f>+ｴ.感染性廃棄物!$AR$24</f>
        <v>0.4</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500.4</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960.35</v>
      </c>
      <c r="H55" s="544">
        <f t="shared" ref="H55:W55" si="9">IF(H9="0",+H19+H20,+H9+H19+H20)</f>
        <v>0</v>
      </c>
      <c r="I55" s="544">
        <f t="shared" si="9"/>
        <v>0.02</v>
      </c>
      <c r="J55" s="544">
        <f t="shared" si="9"/>
        <v>0.8</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0.01</v>
      </c>
      <c r="U55" s="544">
        <f t="shared" si="9"/>
        <v>0.08</v>
      </c>
      <c r="V55" s="544">
        <f t="shared" si="9"/>
        <v>0.01</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Normal="100" workbookViewId="0">
      <selection activeCell="AW32" sqref="AW32"/>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　株式会社　ローマン工業　横浜工場</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500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460.35</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500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500</v>
      </c>
      <c r="P27" s="841"/>
      <c r="Q27" s="841"/>
      <c r="R27" s="841"/>
      <c r="S27" s="54" t="s">
        <v>38</v>
      </c>
      <c r="T27" s="75"/>
      <c r="U27" s="75"/>
      <c r="X27" s="73" t="s">
        <v>39</v>
      </c>
      <c r="Y27" s="76"/>
      <c r="AG27" s="63"/>
      <c r="AH27" s="63"/>
      <c r="AI27" s="63"/>
      <c r="AJ27" s="63"/>
      <c r="AK27" s="811">
        <f>+AG18+O27</f>
        <v>500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500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460.35</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460.35</v>
      </c>
      <c r="G30" s="802"/>
      <c r="H30" s="221" t="s">
        <v>155</v>
      </c>
      <c r="L30" s="814"/>
      <c r="O30" s="66"/>
      <c r="Q30" s="816">
        <f>+ROUND(Z28,2)+ROUND(Z29,2)+ROUND(Z30,2)</f>
        <v>500</v>
      </c>
      <c r="R30" s="841"/>
      <c r="S30" s="841"/>
      <c r="T30" s="841"/>
      <c r="U30" s="54" t="s">
        <v>16</v>
      </c>
      <c r="X30" s="876" t="s">
        <v>145</v>
      </c>
      <c r="Y30" s="877"/>
      <c r="Z30" s="803"/>
      <c r="AA30" s="804"/>
      <c r="AB30" s="804"/>
      <c r="AC30" s="804"/>
      <c r="AD30" s="804"/>
      <c r="AE30" s="54" t="s">
        <v>13</v>
      </c>
      <c r="AK30" s="821">
        <v>500</v>
      </c>
      <c r="AL30" s="822"/>
      <c r="AM30" s="822"/>
      <c r="AN30" s="822"/>
      <c r="AO30" s="62" t="s">
        <v>13</v>
      </c>
      <c r="AR30" s="905"/>
      <c r="AS30" s="902"/>
      <c r="AT30" s="902"/>
      <c r="AU30" s="903"/>
    </row>
    <row r="31" spans="2:48" ht="27" customHeight="1" thickTop="1" thickBot="1">
      <c r="B31" s="840" t="s">
        <v>165</v>
      </c>
      <c r="C31" s="823"/>
      <c r="D31" s="823"/>
      <c r="E31" s="810"/>
      <c r="F31" s="801">
        <v>460.35</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1" zoomScale="115" zoomScaleNormal="100" zoomScaleSheetLayoutView="115" workbookViewId="0">
      <selection activeCell="W49" sqref="W49"/>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2" customHeight="1">
      <c r="C6" s="974" t="s">
        <v>390</v>
      </c>
      <c r="D6" s="974"/>
      <c r="E6" s="974"/>
      <c r="F6" s="974"/>
      <c r="G6" s="974"/>
      <c r="H6" s="974"/>
      <c r="I6" s="974"/>
      <c r="J6" s="974"/>
      <c r="K6" s="974"/>
      <c r="L6" s="974"/>
      <c r="M6" s="974"/>
      <c r="N6" s="974"/>
      <c r="O6" s="974"/>
      <c r="P6" s="974"/>
      <c r="Q6" s="974"/>
      <c r="R6" s="974"/>
      <c r="S6" s="974"/>
      <c r="T6" s="974"/>
      <c r="U6" s="974"/>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978" t="str">
        <f>+表紙!P35</f>
        <v>令和 7 年 6 月 2 日</v>
      </c>
      <c r="Q11" s="979"/>
      <c r="R11" s="979"/>
      <c r="S11" s="979"/>
      <c r="T11" s="980"/>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横浜市金沢区福浦1-10-4</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㈱ローマン工業　代表取締役　尾華　徹</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045-784-7841</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　株式会社　ローマン工業　横浜工場</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2710</v>
      </c>
      <c r="Q25" s="999"/>
      <c r="R25" s="999"/>
      <c r="S25" s="999"/>
      <c r="T25" s="999"/>
      <c r="U25" s="1000"/>
    </row>
    <row r="26" spans="1:23" ht="26.25" customHeight="1">
      <c r="C26" s="989" t="s">
        <v>11</v>
      </c>
      <c r="D26" s="990"/>
      <c r="E26" s="991"/>
      <c r="F26" s="1041" t="str">
        <f>+表紙!F50</f>
        <v>　横浜市金沢区福浦1-10-4</v>
      </c>
      <c r="G26" s="1042"/>
      <c r="H26" s="1042"/>
      <c r="I26" s="1042"/>
      <c r="J26" s="1042"/>
      <c r="K26" s="1042"/>
      <c r="L26" s="1042"/>
      <c r="M26" s="1042"/>
      <c r="N26" s="130" t="s">
        <v>131</v>
      </c>
      <c r="O26" s="409"/>
      <c r="P26" s="409"/>
      <c r="Q26" s="1001" t="str">
        <f>IF(+表紙!Q50="","",+表紙!Q50)</f>
        <v>045-784-7841</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Ｅ16－化学工業</v>
      </c>
      <c r="G30" s="1006"/>
      <c r="H30" s="1006"/>
      <c r="I30" s="1006"/>
      <c r="J30" s="1006"/>
      <c r="K30" s="1006"/>
      <c r="L30" s="276" t="s">
        <v>48</v>
      </c>
      <c r="M30" s="276"/>
      <c r="N30" s="1007" t="str">
        <f>IF(COUNTA(表紙!N54)=1,+表紙!N54,"")</f>
        <v>1651　 医薬品原薬製造業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f>IF(+表紙!N55="","",+表紙!N55)</f>
        <v>600</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33</v>
      </c>
      <c r="G37" s="984"/>
      <c r="H37" s="984"/>
      <c r="I37" s="984"/>
      <c r="J37" s="984"/>
      <c r="K37" s="984"/>
      <c r="L37" s="984"/>
      <c r="M37" s="984"/>
      <c r="N37" s="984"/>
      <c r="O37" s="984"/>
      <c r="P37" s="984"/>
      <c r="Q37" s="984"/>
      <c r="R37" s="984"/>
      <c r="S37" s="984"/>
      <c r="T37" s="984"/>
      <c r="U37" s="985"/>
    </row>
    <row r="38" spans="3:21" ht="13.95" customHeight="1">
      <c r="C38" s="281"/>
      <c r="D38" s="498"/>
      <c r="E38" s="496"/>
      <c r="F38" s="1026" t="str">
        <f>IF(COUNTA(表紙!F62)=1,+表紙!F62,"")</f>
        <v xml:space="preserve">・特管廃油：工場内地下ﾀﾝｸ保管→委託業者引取り→焼却
　　　　　　　　　　　　　　　　　　　　　　　　　　　　　→油水分離、混合エマルジョン化→再利用
・感染性廃棄物：工場内専用保管場所にて分別保管→委託業者引取り→焼却→再利用
・廃酸（有害）　　：構内専用保管場所にて分別保管→委託業者引取り→中和→埋立
・廃ｱﾙｶﾘ（有害）
</v>
      </c>
      <c r="G38" s="1027"/>
      <c r="H38" s="1027"/>
      <c r="I38" s="1027"/>
      <c r="J38" s="1027"/>
      <c r="K38" s="1027"/>
      <c r="L38" s="1027"/>
      <c r="M38" s="1027"/>
      <c r="N38" s="1027"/>
      <c r="O38" s="1027"/>
      <c r="P38" s="1027"/>
      <c r="Q38" s="1027"/>
      <c r="R38" s="1027"/>
      <c r="S38" s="1027"/>
      <c r="T38" s="1027"/>
      <c r="U38" s="1028"/>
    </row>
    <row r="39" spans="3:21" ht="13.95"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5"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5"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5"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5"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5"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5"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5"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5"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5"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5"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5"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5"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5"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5"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5"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5"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5"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5"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5</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460.82</v>
      </c>
      <c r="L66" s="1058"/>
      <c r="M66" s="1058"/>
      <c r="N66" s="1058"/>
      <c r="O66" s="1058"/>
      <c r="P66" s="296" t="s">
        <v>13</v>
      </c>
      <c r="Q66" s="1052"/>
      <c r="R66" s="1052"/>
      <c r="S66" s="1052"/>
      <c r="T66" s="1052"/>
      <c r="U66" s="1053"/>
      <c r="V66" s="384"/>
      <c r="W66" s="384"/>
      <c r="X66" s="419"/>
    </row>
    <row r="67" spans="1:24" ht="13.95"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5" customHeight="1">
      <c r="C70" s="1025"/>
      <c r="D70" s="1054"/>
      <c r="E70" s="1057"/>
      <c r="F70" s="964" t="str">
        <f>IF(COUNTA(表紙!F94)=1,+表紙!F94,"")</f>
        <v xml:space="preserve"> 有価物（再生利用）処分の検討,開拓
　・燃焼用燃料としての再利用
　・その他再生利用について検討</v>
      </c>
      <c r="G70" s="965"/>
      <c r="H70" s="965"/>
      <c r="I70" s="965"/>
      <c r="J70" s="965"/>
      <c r="K70" s="965"/>
      <c r="L70" s="965"/>
      <c r="M70" s="965"/>
      <c r="N70" s="965"/>
      <c r="O70" s="965"/>
      <c r="P70" s="965"/>
      <c r="Q70" s="965"/>
      <c r="R70" s="965"/>
      <c r="S70" s="965"/>
      <c r="T70" s="965"/>
      <c r="U70" s="966"/>
      <c r="V70" s="316"/>
    </row>
    <row r="71" spans="1:24" ht="13.95"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5"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5"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5"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5"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5"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5"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5"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4</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500.45</v>
      </c>
      <c r="L81" s="1058"/>
      <c r="M81" s="1058"/>
      <c r="N81" s="1058"/>
      <c r="O81" s="1058"/>
      <c r="P81" s="299" t="s">
        <v>13</v>
      </c>
      <c r="Q81" s="1052"/>
      <c r="R81" s="1052"/>
      <c r="S81" s="1052"/>
      <c r="T81" s="1052"/>
      <c r="U81" s="1053"/>
      <c r="V81" s="384"/>
      <c r="W81" s="384"/>
      <c r="X81" s="304"/>
    </row>
    <row r="82" spans="1:24" ht="13.95"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5" customHeight="1">
      <c r="C85" s="1010"/>
      <c r="D85" s="956"/>
      <c r="E85" s="962"/>
      <c r="F85" s="964" t="str">
        <f>IF(COUNTA(表紙!F109)=1,+表紙!F109,"")</f>
        <v xml:space="preserve"> 有価物（再生利用）処分運用開始
　・燃焼用燃料及びその他再利用の継続検討
　</v>
      </c>
      <c r="G85" s="965"/>
      <c r="H85" s="965"/>
      <c r="I85" s="965"/>
      <c r="J85" s="965"/>
      <c r="K85" s="965"/>
      <c r="L85" s="965"/>
      <c r="M85" s="965"/>
      <c r="N85" s="965"/>
      <c r="O85" s="965"/>
      <c r="P85" s="965"/>
      <c r="Q85" s="965"/>
      <c r="R85" s="965"/>
      <c r="S85" s="965"/>
      <c r="T85" s="965"/>
      <c r="U85" s="966"/>
      <c r="V85" s="316"/>
    </row>
    <row r="86" spans="1:24" ht="13.95"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5"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5"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5"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5"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5"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5"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5"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56"/>
      <c r="E96" s="962"/>
      <c r="F96" s="964" t="str">
        <f>IF(COUNTA(表紙!F120)=1,+表紙!F120,"")</f>
        <v>特管廃油、特管廃酸、廃酸（有害）、廃アルカリ（有害）感染性廃棄物等
所管グループ、専用保管場所にて適正に分別保管を実施している。</v>
      </c>
      <c r="G96" s="965"/>
      <c r="H96" s="965"/>
      <c r="I96" s="965"/>
      <c r="J96" s="965"/>
      <c r="K96" s="965"/>
      <c r="L96" s="965"/>
      <c r="M96" s="965"/>
      <c r="N96" s="965"/>
      <c r="O96" s="965"/>
      <c r="P96" s="965"/>
      <c r="Q96" s="965"/>
      <c r="R96" s="965"/>
      <c r="S96" s="965"/>
      <c r="T96" s="965"/>
      <c r="U96" s="966"/>
      <c r="V96" s="316"/>
      <c r="W96" s="350"/>
      <c r="X96" s="350"/>
    </row>
    <row r="97" spans="3:24" ht="13.95"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5"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5"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5"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56"/>
      <c r="E102" s="962"/>
      <c r="F102" s="1059" t="str">
        <f>IF(COUNTA(表紙!F126)=1,+表紙!F126,"")</f>
        <v>特管廃油、特管廃酸、廃酸（有害）、廃アルカリ（有害）感染性廃棄物等
専用保管場所にて適正に分別保管、適正管理を継続実施</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5"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5"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5"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5"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5"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5"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5"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5"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5"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5"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5"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5"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5"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5"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5"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5"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5"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5"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5"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5"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5"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50000000000003"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5"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5"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5"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5"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5"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5"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5"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5"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5"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50000000000003"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5"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5"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5"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5"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5"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5"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5"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5"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5"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5"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5"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5"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5"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5"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5"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5"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5"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5"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5"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5"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5"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5"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5"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5"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56"/>
      <c r="E184" s="962"/>
      <c r="F184" s="1065" t="s">
        <v>188</v>
      </c>
      <c r="G184" s="1066"/>
      <c r="H184" s="1066"/>
      <c r="I184" s="1066"/>
      <c r="J184" s="1066"/>
      <c r="K184" s="952">
        <f>+表紙!K208</f>
        <v>460.82</v>
      </c>
      <c r="L184" s="952"/>
      <c r="M184" s="952"/>
      <c r="N184" s="952"/>
      <c r="O184" s="952"/>
      <c r="P184" s="323" t="s">
        <v>13</v>
      </c>
      <c r="Q184" s="1067" t="s">
        <v>212</v>
      </c>
      <c r="R184" s="1068"/>
      <c r="S184" s="1068"/>
      <c r="T184" s="1068"/>
      <c r="U184" s="1069"/>
      <c r="V184" s="384"/>
      <c r="W184" s="384"/>
      <c r="X184" s="316"/>
    </row>
    <row r="185" spans="3:24" ht="43.2" customHeight="1">
      <c r="C185" s="320"/>
      <c r="D185" s="956"/>
      <c r="E185" s="962"/>
      <c r="F185" s="324"/>
      <c r="G185" s="761" t="s">
        <v>164</v>
      </c>
      <c r="H185" s="762"/>
      <c r="I185" s="762"/>
      <c r="J185" s="762"/>
      <c r="K185" s="952">
        <f>+表紙!K209</f>
        <v>460.82</v>
      </c>
      <c r="L185" s="952"/>
      <c r="M185" s="952"/>
      <c r="N185" s="952"/>
      <c r="O185" s="952"/>
      <c r="P185" s="302" t="s">
        <v>13</v>
      </c>
      <c r="Q185" s="1070"/>
      <c r="R185" s="1071"/>
      <c r="S185" s="1071"/>
      <c r="T185" s="1071"/>
      <c r="U185" s="1072"/>
      <c r="V185" s="384"/>
      <c r="W185" s="384"/>
      <c r="X185" s="316"/>
    </row>
    <row r="186" spans="3:24" ht="43.2" customHeight="1">
      <c r="C186" s="320"/>
      <c r="D186" s="956"/>
      <c r="E186" s="962"/>
      <c r="F186" s="324"/>
      <c r="G186" s="761" t="s">
        <v>165</v>
      </c>
      <c r="H186" s="762"/>
      <c r="I186" s="762"/>
      <c r="J186" s="762"/>
      <c r="K186" s="952">
        <f>+表紙!K210</f>
        <v>460.75</v>
      </c>
      <c r="L186" s="952"/>
      <c r="M186" s="952"/>
      <c r="N186" s="952"/>
      <c r="O186" s="952"/>
      <c r="P186" s="302" t="s">
        <v>13</v>
      </c>
      <c r="Q186" s="1070"/>
      <c r="R186" s="1071"/>
      <c r="S186" s="1071"/>
      <c r="T186" s="1071"/>
      <c r="U186" s="1072"/>
      <c r="V186" s="384"/>
      <c r="W186" s="384"/>
      <c r="X186" s="316"/>
    </row>
    <row r="187" spans="3:24" ht="43.2"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2"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5"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56"/>
      <c r="E190" s="962"/>
      <c r="F190" s="964" t="str">
        <f>IF(COUNTA(表紙!F214)=1,+表紙!F214,"")</f>
        <v xml:space="preserve"> ・廃棄物処理業者の現地調査の実施
 ・有価引取り及びリサイクル引取りの検討
・生産計画に基づいた、年間回収予定表の作成
</v>
      </c>
      <c r="G190" s="965"/>
      <c r="H190" s="965"/>
      <c r="I190" s="965"/>
      <c r="J190" s="965"/>
      <c r="K190" s="965"/>
      <c r="L190" s="965"/>
      <c r="M190" s="965"/>
      <c r="N190" s="965"/>
      <c r="O190" s="965"/>
      <c r="P190" s="965"/>
      <c r="Q190" s="965"/>
      <c r="R190" s="965"/>
      <c r="S190" s="965"/>
      <c r="T190" s="965"/>
      <c r="U190" s="966"/>
      <c r="V190" s="316"/>
      <c r="W190" s="350"/>
      <c r="X190" s="350"/>
    </row>
    <row r="191" spans="3:24" ht="13.95"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5"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5"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5"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5"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5"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5"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5"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500.45</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500.45</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500.4</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5"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56"/>
      <c r="E207" s="962"/>
      <c r="F207" s="964" t="str">
        <f>IF(COUNTA(表紙!F231)=1,+表紙!F231,"")</f>
        <v xml:space="preserve"> ・有価引取り及びリサイクル引取りの再開および本格稼働、運用化
・生産計画に対応した、回収予定日の計画的な立案の継続、実施</v>
      </c>
      <c r="G207" s="965"/>
      <c r="H207" s="965"/>
      <c r="I207" s="965"/>
      <c r="J207" s="965"/>
      <c r="K207" s="965"/>
      <c r="L207" s="965"/>
      <c r="M207" s="965"/>
      <c r="N207" s="965"/>
      <c r="O207" s="965"/>
      <c r="P207" s="965"/>
      <c r="Q207" s="965"/>
      <c r="R207" s="965"/>
      <c r="S207" s="965"/>
      <c r="T207" s="965"/>
      <c r="U207" s="966"/>
      <c r="V207" s="316"/>
      <c r="W207" s="350"/>
      <c r="X207" s="350"/>
    </row>
    <row r="208" spans="3:24" ht="13.95"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5"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5"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5"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5"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5"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5"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5"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5"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779"/>
      <c r="D217" s="1078"/>
      <c r="E217" s="1079"/>
      <c r="F217" s="793" t="s">
        <v>363</v>
      </c>
      <c r="G217" s="1085"/>
      <c r="H217" s="1085"/>
      <c r="I217" s="1085"/>
      <c r="J217" s="1085"/>
      <c r="K217" s="1086"/>
      <c r="L217" s="1087"/>
      <c r="M217" s="1088">
        <f>IF(COUNTA(+表紙!M241)&gt;0,+表紙!M241,"")</f>
        <v>460.82</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1081"/>
      <c r="D219" s="1082"/>
      <c r="E219" s="1083"/>
      <c r="F219" s="1090" t="str">
        <f>IF(COUNTA(表紙!F243)=1,+表紙!F243,"")</f>
        <v>電子マニフェストを導入しており、特別管理産業廃棄物の処理を委託する際には、電子マニフェストを利用している。
今後も電子マニフェストの利用を継続する。</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50000000000003"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5"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50000000000003"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2"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50000000000003"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9"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0.02</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0.02</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0.02</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9" zoomScaleNormal="100" workbookViewId="0">
      <selection activeCell="AZ31" sqref="AZ31"/>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0.4</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0.4</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0.4</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0.4</v>
      </c>
      <c r="P27" s="841"/>
      <c r="Q27" s="841"/>
      <c r="R27" s="841"/>
      <c r="S27" s="54" t="s">
        <v>38</v>
      </c>
      <c r="T27" s="75"/>
      <c r="U27" s="75"/>
      <c r="X27" s="73" t="s">
        <v>39</v>
      </c>
      <c r="Y27" s="76"/>
      <c r="AG27" s="63"/>
      <c r="AH27" s="63"/>
      <c r="AI27" s="63"/>
      <c r="AJ27" s="63"/>
      <c r="AK27" s="811">
        <f>+AG18+O27</f>
        <v>0.4</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0.4</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0.4</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0.4</v>
      </c>
      <c r="G30" s="802"/>
      <c r="H30" s="221" t="s">
        <v>155</v>
      </c>
      <c r="L30" s="814"/>
      <c r="O30" s="66"/>
      <c r="Q30" s="816">
        <f>+ROUND(Z28,2)+ROUND(Z29,2)+ROUND(Z30,2)</f>
        <v>0.4</v>
      </c>
      <c r="R30" s="841"/>
      <c r="S30" s="841"/>
      <c r="T30" s="841"/>
      <c r="U30" s="54" t="s">
        <v>16</v>
      </c>
      <c r="X30" s="876" t="s">
        <v>145</v>
      </c>
      <c r="Y30" s="877"/>
      <c r="Z30" s="803"/>
      <c r="AA30" s="804"/>
      <c r="AB30" s="804"/>
      <c r="AC30" s="804"/>
      <c r="AD30" s="804"/>
      <c r="AE30" s="54" t="s">
        <v>13</v>
      </c>
      <c r="AK30" s="821">
        <v>0.4</v>
      </c>
      <c r="AL30" s="822"/>
      <c r="AM30" s="822"/>
      <c r="AN30" s="822"/>
      <c r="AO30" s="62" t="s">
        <v>13</v>
      </c>
      <c r="AR30" s="905"/>
      <c r="AS30" s="902"/>
      <c r="AT30" s="902"/>
      <c r="AU30" s="903"/>
    </row>
    <row r="31" spans="2:48" ht="27" customHeight="1" thickTop="1" thickBot="1">
      <c r="B31" s="840" t="s">
        <v>165</v>
      </c>
      <c r="C31" s="823"/>
      <c r="D31" s="823"/>
      <c r="E31" s="810"/>
      <c r="F31" s="801">
        <v>0.4</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6"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8"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株式会社　ローマン工業　横浜工場</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2025-06-02T05:01:38Z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