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77E2F5BD-AF26-48D2-80CF-2D09A0F16693}"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I38" i="94" l="1"/>
  <c r="I37" i="94" s="1"/>
  <c r="U45" i="94"/>
  <c r="X34" i="94"/>
  <c r="W38" i="94"/>
  <c r="Q38" i="94"/>
  <c r="Q37" i="94" s="1"/>
  <c r="Q19" i="94" s="1"/>
  <c r="Q14" i="94" s="1"/>
  <c r="J38" i="94"/>
  <c r="J37" i="94" s="1"/>
  <c r="J19" i="94" s="1"/>
  <c r="J14" i="94" s="1"/>
  <c r="P16" i="82"/>
  <c r="U50" i="94" s="1"/>
  <c r="R45" i="94"/>
  <c r="Q16" i="94"/>
  <c r="Q15" i="94"/>
  <c r="Q10" i="94"/>
  <c r="Q9" i="94"/>
  <c r="Q55" i="94" s="1"/>
  <c r="J18" i="94"/>
  <c r="J15" i="94"/>
  <c r="J9" i="94"/>
  <c r="M45" i="94"/>
  <c r="J45" i="94"/>
  <c r="H31" i="89"/>
  <c r="I19" i="94"/>
  <c r="V45" i="94"/>
  <c r="H31" i="78"/>
  <c r="H45" i="94"/>
  <c r="Q32" i="94"/>
  <c r="Q31" i="94" s="1"/>
  <c r="Q26" i="94" s="1"/>
  <c r="Q27" i="94" s="1"/>
  <c r="H32" i="94"/>
  <c r="H31" i="94" s="1"/>
  <c r="H26" i="94" s="1"/>
  <c r="H27" i="94" s="1"/>
  <c r="N32" i="94"/>
  <c r="N31" i="94" s="1"/>
  <c r="N38" i="94"/>
  <c r="N37" i="94" s="1"/>
  <c r="N19" i="94" s="1"/>
  <c r="H31" i="84"/>
  <c r="H31" i="77"/>
  <c r="O38" i="94"/>
  <c r="O37" i="94" s="1"/>
  <c r="O19" i="94" s="1"/>
  <c r="H38" i="94"/>
  <c r="H37" i="94" s="1"/>
  <c r="H19"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Q11" i="94" l="1"/>
  <c r="Q17" i="94"/>
  <c r="Q12" i="94"/>
  <c r="Q18" i="94"/>
  <c r="Q13" i="94"/>
  <c r="AS28" i="76"/>
  <c r="J53" i="94" s="1"/>
  <c r="AS32" i="76"/>
  <c r="J54" i="94" s="1"/>
  <c r="AL31" i="76"/>
  <c r="J52" i="94" s="1"/>
  <c r="J55" i="94"/>
  <c r="J10" i="94"/>
  <c r="J12" i="94"/>
  <c r="J17"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00000000-0006-0000-0000-00001100000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6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00000000-0006-0000-06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0000000-0006-0000-06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00000000-0006-0000-06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00000000-0006-0000-06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<sst xmlns="http://schemas.openxmlformats.org/spreadsheetml/2006/main" count="2831" uniqueCount="433">
  <si>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</si>
  <si>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</si>
  <si>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</si>
  <si>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</si>
  <si>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</si>
  <si>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</si>
  <si>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</si>
  <si>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</si>
  <si>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</si>
  <si>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</si>
  <si>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</si>
  <si>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</si>
  <si>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</si>
  <si>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</si>
  <si>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</si>
  <si>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</si>
  <si>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</si>
  <si>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</si>
  <si>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</si>
  <si>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</si>
  <si>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</si>
  <si>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</si>
  <si>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</si>
  <si>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</si>
  <si>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</si>
  <si>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</si>
  <si>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</si>
  <si>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</si>
  <si>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</si>
  <si>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</si>
  <si>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</si>
  <si>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</si>
  <si>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</si>
  <si>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</si>
  <si>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</si>
  <si>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</si>
  <si>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</si>
  <si>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</si>
  <si>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</si>
  <si>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</si>
  <si>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</si>
  <si>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</si>
  <si>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</si>
  <si>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</si>
  <si>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</si>
  <si>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</si>
  <si>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</si>
  <si>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</si>
  <si>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</si>
  <si>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</si>
  <si>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</si>
  <si>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</si>
  <si>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</si>
  <si>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</si>
  <si>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</si>
  <si>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</si>
  <si>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</si>
  <si>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</si>
  <si>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</si>
  <si>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</si>
  <si>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</si>
  <si>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</si>
  <si>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</si>
  <si>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</si>
  <si>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</si>
  <si>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</si>
  <si>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</si>
  <si>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</si>
  <si>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</si>
  <si>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</si>
  <si>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</si>
  <si>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</si>
  <si>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</si>
  <si>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</si>
  <si>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</si>
  <si>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</si>
  <si>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</si>
  <si>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</si>
  <si>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</si>
  <si>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</si>
  <si>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</si>
  <si>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</si>
  <si>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</si>
  <si>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</si>
  <si>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</si>
  <si>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</si>
  <si>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</si>
  <si>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</si>
  <si>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</si>
  <si>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</si>
  <si>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</si>
  <si>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</si>
  <si>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</si>
  <si>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</si>
  <si>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</si>
  <si>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</si>
  <si>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</si>
  <si>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</si>
  <si>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</si>
  <si>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</si>
  <si>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</si>
  <si>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</si>
  <si>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</si>
  <si>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</si>
  <si>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</si>
  <si>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</si>
  <si>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</si>
  <si>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</si>
  <si>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</si>
  <si>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</si>
  <si>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</si>
  <si>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</si>
  <si>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</si>
  <si>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</si>
  <si>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</si>
  <si>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</si>
  <si>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</si>
  <si>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</si>
  <si>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</si>
  <si>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</si>
  <si>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</si>
  <si>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</si>
  <si>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</si>
  <si>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</si>
  <si>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</si>
  <si>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</si>
  <si>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</si>
  <si>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</si>
  <si>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</si>
  <si>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</si>
  <si>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</si>
  <si>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</si>
  <si>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</si>
  <si>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</si>
  <si>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</si>
  <si>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</si>
  <si>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</si>
  <si>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</si>
  <si>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</si>
  <si>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</si>
  <si>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</si>
  <si>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</si>
  <si>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</si>
  <si>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</si>
  <si>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</si>
  <si>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</si>
  <si>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</si>
  <si>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</si>
  <si>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</si>
  <si>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</si>
  <si>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</si>
  <si>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</si>
  <si>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</si>
  <si>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</si>
  <si>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</si>
  <si>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</si>
  <si>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</si>
  <si>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</si>
  <si>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</si>
  <si>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</si>
  <si>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</si>
  <si>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</si>
  <si>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</si>
  <si>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</si>
  <si>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</si>
  <si>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</si>
  <si>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</si>
  <si>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</si>
  <si>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</si>
  <si>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</si>
  <si>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</si>
  <si>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</si>
  <si>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</si>
  <si>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</si>
  <si>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</si>
  <si>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</si>
  <si>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</si>
  <si>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</si>
  <si>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</si>
  <si>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</si>
  <si>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</si>
  <si>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</si>
  <si>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</si>
  <si>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</si>
  <si>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</si>
  <si>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</si>
  <si>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</si>
  <si>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</si>
  <si>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</si>
  <si>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</si>
  <si>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</si>
  <si>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</si>
  <si>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</si>
  <si>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</si>
  <si>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</si>
  <si>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</si>
  <si>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</si>
  <si>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</si>
  <si>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</si>
  <si>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</si>
  <si>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</si>
  <si>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</si>
  <si>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</si>
  <si>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</si>
  <si>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</si>
  <si>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</si>
  <si>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</si>
  <si>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</si>
  <si>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</si>
  <si>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</si>
  <si>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</si>
  <si>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</si>
  <si>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</si>
  <si>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</si>
  <si>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</si>
  <si>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</si>
  <si>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</si>
  <si>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</si>
  <si>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</si>
  <si>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</si>
  <si>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</si>
  <si>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</si>
  <si>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</si>
  <si>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</si>
  <si>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</si>
  <si>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</si>
  <si>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</si>
  <si>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</si>
  <si>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</si>
  <si>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</si>
  <si>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</si>
  <si>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</si>
  <si>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</si>
  <si>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</si>
  <si>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</si>
  <si>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</si>
  <si>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</si>
  <si>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</si>
  <si>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</si>
  <si>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</si>
  <si>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</si>
  <si>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</si>
  <si>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</si>
  <si>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</si>
  <si>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</si>
  <si>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</si>
  <si>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</si>
  <si>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</si>
  <si>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</si>
  <si>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</si>
  <si>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</si>
  <si>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</si>
  <si>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</si>
  <si>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</si>
  <si>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</si>
  <si>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</si>
  <si>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</si>
  <si>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</si>
  <si>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</si>
  <si>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</si>
  <si>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</si>
  <si>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</si>
  <si>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</si>
  <si>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</si>
  <si>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</si>
  <si>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</si>
  <si>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</si>
  <si>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</si>
  <si>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</si>
  <si>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</si>
  <si>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</si>
  <si>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</si>
  <si>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</si>
  <si>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</si>
  <si>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</si>
  <si>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</si>
  <si>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</si>
  <si>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</si>
  <si>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</si>
  <si>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</si>
  <si>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</si>
  <si>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</si>
  <si>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</si>
  <si>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</si>
  <si>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</si>
  <si>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</si>
  <si>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</si>
  <si>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</si>
  <si>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</si>
  <si>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</si>
  <si>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</si>
  <si>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</si>
  <si>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</si>
  <si>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</si>
  <si>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</si>
  <si>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</si>
  <si>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</si>
  <si>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</si>
  <si>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</si>
  <si>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</si>
  <si>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</si>
  <si>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</si>
  <si>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</si>
  <si>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</si>
  <si>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</si>
  <si>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</si>
  <si>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</si>
  <si>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</si>
  <si>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</si>
  <si>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</si>
  <si>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</si>
  <si>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</si>
  <si>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</si>
  <si>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</si>
  <si>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</si>
  <si>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</si>
  <si>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</si>
  <si>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</si>
  <si>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</si>
  <si>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</si>
  <si>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</si>
  <si>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</si>
  <si>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</si>
  <si>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</si>
  <si>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</si>
  <si>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</si>
  <si>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</si>
  <si>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</si>
  <si>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</si>
  <si>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</si>
  <si>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</si>
  <si>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</si>
  <si>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</si>
  <si>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</si>
  <si>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</si>
  <si>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</si>
  <si>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</si>
  <si>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</si>
  <si>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</si>
  <si>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</si>
  <si>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</si>
  <si>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</si>
  <si>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</si>
  <si>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</si>
  <si>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</si>
  <si>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</si>
  <si>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</si>
  <si>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</si>
  <si>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</si>
  <si>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</si>
  <si>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</si>
  <si>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</si>
  <si>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</si>
  <si>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</si>
  <si>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</si>
  <si>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</si>
  <si>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</si>
  <si>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</si>
  <si>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</si>
  <si>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</si>
  <si>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</si>
  <si>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</si>
  <si>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</si>
  <si>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</si>
  <si>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</si>
  <si>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</si>
  <si>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</si>
  <si>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</si>
  <si>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</si>
  <si>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</si>
  <si>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</si>
  <si>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</si>
  <si>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</si>
  <si>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</si>
  <si>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</si>
  <si>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</si>
  <si>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</si>
  <si>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</si>
  <si>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</si>
  <si>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</si>
  <si>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</si>
  <si>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</si>
  <si>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</si>
  <si>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</si>
  <si>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</si>
  <si>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</si>
  <si>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</si>
  <si>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</si>
  <si>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</si>
  <si>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</si>
  <si>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</si>
  <si>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</si>
  <si>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</si>
  <si>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</si>
  <si>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</si>
  <si>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</si>
  <si>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</si>
  <si>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</si>
  <si>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</si>
  <si>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</si>
  <si>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</si>
  <si>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</si>
  <si>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</si>
  <si>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</si>
  <si>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</si>
  <si>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</si>
  <si>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</si>
  <si>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</si>
  <si>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</si>
  <si>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</si>
  <si>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</si>
  <si>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</si>
  <si>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</si>
  <si>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</si>
  <si>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</si>
  <si>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</si>
  <si>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</si>
  <si>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</si>
  <si>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</si>
  <si>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</si>
  <si>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</si>
  <si>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</si>
  <si>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</si>
  <si>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</si>
  <si>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</si>
  <si>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医療法人横浜未来ヘルスケアシステム　戸塚共立第１病院</t>
    <rPh sb="0" eb="8">
      <t>イリョウホウジンヨコハマミライ</t>
    </rPh>
    <rPh sb="18" eb="22">
      <t>トツカキョウリツ</t>
    </rPh>
    <rPh sb="22" eb="23">
      <t>ダイ</t>
    </rPh>
    <rPh sb="24" eb="26">
      <t>ビョウイン</t>
    </rPh>
    <phoneticPr fontId="3"/>
  </si>
  <si>
    <t>電子マニフェストを継続して使用し、廃棄物の処理工程の把握に努める。</t>
    <rPh sb="0" eb="1">
      <t>デンシ</t>
    </rPh>
    <rPh sb="9" eb="11">
      <t>ケイゾク</t>
    </rPh>
    <rPh sb="13" eb="15">
      <t>シヨウ</t>
    </rPh>
    <rPh sb="16" eb="19">
      <t>ハイキブツ</t>
    </rPh>
    <rPh sb="20" eb="24">
      <t>ショリコウテイ</t>
    </rPh>
    <rPh sb="25" eb="27">
      <t>ハアク</t>
    </rPh>
    <rPh sb="28" eb="29">
      <t>ツト</t>
    </rPh>
    <phoneticPr fontId="3"/>
  </si>
  <si>
    <t>令和   7年   7月    31日</t>
    <phoneticPr fontId="3"/>
  </si>
  <si>
    <t>神奈川県横浜市戸塚区戸塚町116</t>
    <rPh sb="0" eb="4">
      <t>カナガワケン</t>
    </rPh>
    <rPh sb="4" eb="7">
      <t>ヨコハマシ</t>
    </rPh>
    <rPh sb="7" eb="10">
      <t>トツカク</t>
    </rPh>
    <rPh sb="10" eb="13">
      <t>トツカチョウ</t>
    </rPh>
    <phoneticPr fontId="3"/>
  </si>
  <si>
    <t>医療法人横浜未来ヘルスケアシステム　戸塚共立第1病院
理事長　横川　秀男</t>
    <rPh sb="0" eb="8">
      <t>イリョウホウジンヨコハマミライ</t>
    </rPh>
    <rPh sb="18" eb="23">
      <t>トツカキョウリツダイ</t>
    </rPh>
    <rPh sb="24" eb="26">
      <t>ビョウイン</t>
    </rPh>
    <rPh sb="27" eb="30">
      <t>リジチョウ</t>
    </rPh>
    <rPh sb="31" eb="33">
      <t>ヨコカワ</t>
    </rPh>
    <rPh sb="34" eb="36">
      <t>ヒデオ</t>
    </rPh>
    <phoneticPr fontId="3"/>
  </si>
  <si>
    <t>045-864-2501</t>
    <phoneticPr fontId="3"/>
  </si>
  <si>
    <t>医療業</t>
    <rPh sb="0" eb="3">
      <t>イリョウギョウ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</si>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</sst>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11" zoomScaleNormal="100" zoomScaleSheetLayoutView="100" workbookViewId="0">
      <selection activeCell="N28" sqref="N2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432</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427</v>
      </c>
      <c r="M34" s="448"/>
      <c r="N34" s="448"/>
      <c r="O34" s="449"/>
      <c r="Q34" s="15"/>
      <c r="R34" s="15"/>
      <c r="S34" s="15"/>
    </row>
    <row r="35" spans="1:19" ht="13.5">
      <c r="C35" s="76"/>
      <c r="O35" s="78"/>
      <c r="Q35" s="15"/>
      <c r="R35" s="15"/>
      <c r="S35" s="15"/>
    </row>
    <row r="36" spans="1:19" ht="13.5">
      <c r="C36" s="467" t="s">
        <v>41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428</v>
      </c>
      <c r="K39" s="428"/>
      <c r="L39" s="429"/>
      <c r="M39" s="429"/>
      <c r="N39" s="429"/>
      <c r="O39" s="430"/>
      <c r="Q39" s="15"/>
      <c r="R39" s="15"/>
    </row>
    <row r="40" spans="1:19" ht="26.25" customHeight="1">
      <c r="C40" s="76"/>
      <c r="H40" s="18" t="s">
        <v>7</v>
      </c>
      <c r="I40" s="18"/>
      <c r="J40" s="428" t="s">
        <v>429</v>
      </c>
      <c r="K40" s="428"/>
      <c r="L40" s="429"/>
      <c r="M40" s="429"/>
      <c r="N40" s="429"/>
      <c r="O40" s="430"/>
    </row>
    <row r="41" spans="1:19">
      <c r="C41" s="76"/>
      <c r="J41" s="16" t="s">
        <v>8</v>
      </c>
      <c r="O41" s="77"/>
    </row>
    <row r="42" spans="1:19">
      <c r="C42" s="76"/>
      <c r="J42" s="19" t="s">
        <v>9</v>
      </c>
      <c r="K42" s="19"/>
      <c r="L42" s="431" t="s">
        <v>430</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425</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2678</v>
      </c>
      <c r="N48" s="454"/>
      <c r="O48" s="455"/>
    </row>
    <row r="49" spans="3:21" ht="18.75" customHeight="1">
      <c r="C49" s="435" t="s">
        <v>11</v>
      </c>
      <c r="D49" s="436"/>
      <c r="E49" s="437"/>
      <c r="F49" s="463" t="s">
        <v>428</v>
      </c>
      <c r="G49" s="464"/>
      <c r="H49" s="464"/>
      <c r="I49" s="464"/>
      <c r="J49" s="464"/>
      <c r="K49" s="464"/>
      <c r="L49" s="115" t="s">
        <v>134</v>
      </c>
      <c r="M49" s="367"/>
      <c r="N49" s="456" t="s">
        <v>430</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431</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148</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450</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108.77</v>
      </c>
      <c r="I63" s="216" t="s">
        <v>4</v>
      </c>
      <c r="J63" s="404" t="s">
        <v>228</v>
      </c>
      <c r="K63" s="405"/>
      <c r="L63" s="406"/>
      <c r="M63" s="485">
        <f>+別紙!X14</f>
        <v>108.77</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97.59</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66.209999999999994</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f>+別紙!X18</f>
        <v>42.56</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109.87</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99.73</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426</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0000000}">
      <formula1>$Q$85:$Q$89</formula1>
    </dataValidation>
    <dataValidation type="list" allowBlank="1" showInputMessage="1" showErrorMessage="1" sqref="N28:O28" xr:uid="{00000000-0002-0000-0000-000001000000}">
      <formula1>$Q$149:$Q$150</formula1>
    </dataValidation>
    <dataValidation type="list" allowBlank="1" showInputMessage="1" showErrorMessage="1" sqref="F52:I52" xr:uid="{00000000-0002-0000-0000-000002000000}">
      <formula1>$Q$104:$Q$146</formula1>
    </dataValidation>
  </dataValidations>
  <printOptions horizontalCentered="1"/>
  <pageMargins left="0.6692913385826772" right="0.62992125984251968" top="0.55118110236220474" bottom="0.55118110236220474" header="0" footer="0.51181102362204722"/>
  <pageSetup orientation="portrait" horizontalDpi="1200" verticalDpi="12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F1" zoomScale="70" zoomScaleNormal="100" workbookViewId="0">
      <selection activeCell="J19" sqref="J19"/>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医療法人横浜未来ヘルスケアシステム　戸塚共立第１病院</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108.77</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108.77</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108.77</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108.77</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97.59</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97.59</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66.209999999999994</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66.209999999999994</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42.56</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f t="shared" si="0"/>
        <v>42.56</v>
      </c>
    </row>
    <row r="19" spans="2:24" ht="24" customHeight="1" thickTop="1">
      <c r="B19" s="155"/>
      <c r="C19" s="160" t="s">
        <v>301</v>
      </c>
      <c r="D19" s="653" t="s">
        <v>302</v>
      </c>
      <c r="E19" s="653"/>
      <c r="F19" s="654"/>
      <c r="G19" s="322">
        <f t="shared" ref="G19:V19" si="1">+G37+G25+G23+G22+G21-G20</f>
        <v>0</v>
      </c>
      <c r="H19" s="322">
        <f t="shared" si="1"/>
        <v>0</v>
      </c>
      <c r="I19" s="322">
        <f t="shared" si="1"/>
        <v>0</v>
      </c>
      <c r="J19" s="322">
        <f t="shared" si="1"/>
        <v>99.73</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99.73</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0</v>
      </c>
      <c r="J37" s="346">
        <f t="shared" si="7"/>
        <v>99.73</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99.73</v>
      </c>
    </row>
    <row r="38" spans="2:24" ht="24" customHeight="1">
      <c r="B38" s="156"/>
      <c r="C38" s="638"/>
      <c r="D38" s="195"/>
      <c r="E38" s="193" t="s">
        <v>195</v>
      </c>
      <c r="F38" s="360"/>
      <c r="G38" s="340">
        <f t="shared" ref="G38:V38" si="8">SUM(G39:G41)</f>
        <v>0</v>
      </c>
      <c r="H38" s="340">
        <f t="shared" si="8"/>
        <v>0</v>
      </c>
      <c r="I38" s="340">
        <f t="shared" si="8"/>
        <v>0</v>
      </c>
      <c r="J38" s="340">
        <f t="shared" si="8"/>
        <v>99.73</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99.73</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0.31</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0.31</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99.42</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99.42</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0</v>
      </c>
      <c r="J43" s="348">
        <f>+ｴ.感染性廃棄物!$AL$27</f>
        <v>99.73</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99.73</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87.13</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87.13</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0.31</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0.31</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57.91</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57.91</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41.51</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41.51</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208.5</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208.5</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3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58"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7年   7月    31日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神奈川県横浜市戸塚区戸塚町116</v>
      </c>
      <c r="K16" s="696"/>
      <c r="L16" s="697"/>
      <c r="M16" s="697"/>
      <c r="N16" s="697"/>
      <c r="O16" s="698"/>
    </row>
    <row r="17" spans="1:17" ht="26.25" customHeight="1">
      <c r="C17" s="76"/>
      <c r="H17" s="18" t="s">
        <v>7</v>
      </c>
      <c r="I17" s="18"/>
      <c r="J17" s="696" t="str">
        <f>+表紙!J40</f>
        <v>医療法人横浜未来ヘルスケアシステム　戸塚共立第1病院
理事長　横川　秀男</v>
      </c>
      <c r="K17" s="696"/>
      <c r="L17" s="697"/>
      <c r="M17" s="697"/>
      <c r="N17" s="697"/>
      <c r="O17" s="698"/>
    </row>
    <row r="18" spans="1:17">
      <c r="C18" s="76"/>
      <c r="J18" s="16" t="s">
        <v>8</v>
      </c>
      <c r="O18" s="77"/>
    </row>
    <row r="19" spans="1:17">
      <c r="C19" s="76"/>
      <c r="J19" s="19" t="s">
        <v>9</v>
      </c>
      <c r="K19" s="19"/>
      <c r="L19" s="701" t="str">
        <f>IF(+表紙!L42="","",+表紙!L42)</f>
        <v>045-864-2501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医療法人横浜未来ヘルスケアシステム　戸塚共立第１病院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2678</v>
      </c>
      <c r="N25" s="714"/>
      <c r="O25" s="715"/>
    </row>
    <row r="26" spans="1:17" ht="18.600000000000001" customHeight="1">
      <c r="C26" s="435" t="s">
        <v>11</v>
      </c>
      <c r="D26" s="436"/>
      <c r="E26" s="437"/>
      <c r="F26" s="718" t="str">
        <f>+表紙!F49</f>
        <v>神奈川県横浜市戸塚区戸塚町116</v>
      </c>
      <c r="G26" s="719"/>
      <c r="H26" s="719"/>
      <c r="I26" s="719"/>
      <c r="J26" s="719"/>
      <c r="K26" s="719"/>
      <c r="L26" s="115" t="s">
        <v>134</v>
      </c>
      <c r="M26" s="207"/>
      <c r="N26" s="682" t="str">
        <f>IF(+表紙!N49="","",+表紙!N49)</f>
        <v>045-864-2501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医療業</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148</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450</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108.77</v>
      </c>
      <c r="I40" s="216" t="s">
        <v>4</v>
      </c>
      <c r="J40" s="404" t="s">
        <v>293</v>
      </c>
      <c r="K40" s="405"/>
      <c r="L40" s="406"/>
      <c r="M40" s="724">
        <f>+表紙!M63</f>
        <v>108.77</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f>+表紙!M64</f>
        <v>97.59</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f>+表紙!M65</f>
        <v>66.209999999999994</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f>+表紙!M67</f>
        <v>42.56</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109.87</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99.73</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電子マニフェストを継続して使用し、廃棄物の処理工程の把握に努める。</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scale="54" orientation="portrait" horizontalDpi="1200" verticalDpi="12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5" zoomScaleNormal="100" workbookViewId="0">
      <selection activeCell="AS32" sqref="AS3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v>0</v>
      </c>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99.73</v>
      </c>
      <c r="G12" s="563"/>
      <c r="H12" s="563"/>
      <c r="I12" s="222" t="s">
        <v>13</v>
      </c>
      <c r="J12" s="51"/>
      <c r="K12" s="52"/>
      <c r="L12" s="51"/>
      <c r="M12" s="567"/>
      <c r="N12" s="53"/>
      <c r="P12" s="527">
        <v>0</v>
      </c>
      <c r="Q12" s="528"/>
      <c r="R12" s="528"/>
      <c r="S12" s="528"/>
      <c r="T12" s="50" t="s">
        <v>13</v>
      </c>
      <c r="U12" s="51"/>
      <c r="V12" s="51"/>
      <c r="W12" s="51"/>
      <c r="X12" s="51"/>
      <c r="Y12"/>
      <c r="Z12"/>
      <c r="AA12"/>
      <c r="AB12"/>
      <c r="AC12" s="54"/>
      <c r="AE12" s="543"/>
      <c r="AG12" s="126"/>
      <c r="AH12" s="527">
        <v>0</v>
      </c>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v>0</v>
      </c>
      <c r="G15" s="606"/>
      <c r="H15" s="606"/>
      <c r="I15" s="42" t="s">
        <v>13</v>
      </c>
      <c r="J15" s="51"/>
      <c r="K15" s="54"/>
      <c r="L15" s="51"/>
      <c r="M15" s="567"/>
      <c r="N15" s="54"/>
      <c r="P15" s="527">
        <v>0</v>
      </c>
      <c r="Q15" s="528"/>
      <c r="R15" s="528"/>
      <c r="S15" s="528"/>
      <c r="T15" s="50" t="s">
        <v>13</v>
      </c>
      <c r="U15" s="51"/>
      <c r="V15" s="51"/>
      <c r="W15" s="51"/>
      <c r="X15" s="51"/>
      <c r="Y15"/>
      <c r="Z15"/>
      <c r="AA15"/>
      <c r="AB15"/>
      <c r="AC15" s="54"/>
      <c r="AH15" s="556">
        <v>0</v>
      </c>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v>0</v>
      </c>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v>0</v>
      </c>
      <c r="AV17" s="42" t="s">
        <v>34</v>
      </c>
      <c r="AW17" s="382"/>
    </row>
    <row r="18" spans="2:49" ht="27" customHeight="1" thickBot="1">
      <c r="K18" s="54"/>
      <c r="L18" s="51"/>
      <c r="M18" s="567"/>
      <c r="N18" s="54"/>
      <c r="P18" s="527">
        <v>0</v>
      </c>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v>0</v>
      </c>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v>0</v>
      </c>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108.77</v>
      </c>
      <c r="E24" s="557"/>
      <c r="F24" s="557"/>
      <c r="G24" s="182" t="s">
        <v>158</v>
      </c>
      <c r="H24" s="602">
        <f>+F12</f>
        <v>99.73</v>
      </c>
      <c r="I24" s="599"/>
      <c r="J24" s="182" t="s">
        <v>158</v>
      </c>
      <c r="K24" s="54"/>
      <c r="L24" s="51"/>
      <c r="M24" s="568"/>
      <c r="P24" s="556">
        <v>0</v>
      </c>
      <c r="Q24" s="575"/>
      <c r="R24" s="575"/>
      <c r="S24" s="575"/>
      <c r="T24" s="42" t="s">
        <v>13</v>
      </c>
      <c r="U24"/>
      <c r="V24"/>
      <c r="W24"/>
      <c r="X24"/>
      <c r="AC24" s="51"/>
      <c r="AD24" s="51"/>
      <c r="AE24"/>
      <c r="AF24"/>
      <c r="AG24"/>
      <c r="AH24"/>
      <c r="AI24" s="237"/>
      <c r="AJ24"/>
      <c r="AK24" s="51"/>
      <c r="AL24" s="130"/>
      <c r="AM24" s="51"/>
      <c r="AN24" s="51"/>
      <c r="AQ24" s="54"/>
      <c r="AR24" s="135"/>
      <c r="AS24" s="562">
        <f>+ROUND(AU16,2)+ROUND(AA28,2)</f>
        <v>0.31</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99.73</v>
      </c>
      <c r="Q27" s="583"/>
      <c r="R27" s="583"/>
      <c r="S27" s="583"/>
      <c r="T27" s="42" t="s">
        <v>38</v>
      </c>
      <c r="U27" s="62"/>
      <c r="V27" s="62"/>
      <c r="Y27" s="60" t="s">
        <v>39</v>
      </c>
      <c r="Z27" s="63"/>
      <c r="AH27" s="51"/>
      <c r="AI27" s="51"/>
      <c r="AJ27" s="51"/>
      <c r="AK27" s="51"/>
      <c r="AL27" s="562">
        <f>+AH18+P27</f>
        <v>99.73</v>
      </c>
      <c r="AM27" s="563"/>
      <c r="AN27" s="563"/>
      <c r="AO27" s="563"/>
      <c r="AP27" s="50" t="s">
        <v>13</v>
      </c>
      <c r="AQ27" s="239"/>
      <c r="AR27" s="117"/>
      <c r="AS27" s="527">
        <v>57.91</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0.31</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108.77</v>
      </c>
      <c r="E29" s="557"/>
      <c r="F29" s="557"/>
      <c r="G29" s="182" t="s">
        <v>158</v>
      </c>
      <c r="H29" s="602">
        <f>+AL27</f>
        <v>99.73</v>
      </c>
      <c r="I29" s="599"/>
      <c r="J29" s="182" t="s">
        <v>158</v>
      </c>
      <c r="M29" s="567"/>
      <c r="P29" s="54"/>
      <c r="Q29" s="133"/>
      <c r="R29" s="49" t="s">
        <v>145</v>
      </c>
      <c r="S29" s="569" t="s">
        <v>33</v>
      </c>
      <c r="T29" s="580"/>
      <c r="U29" s="580"/>
      <c r="V29" s="581"/>
      <c r="W29" s="46"/>
      <c r="X29" s="64"/>
      <c r="Y29" s="584" t="s">
        <v>191</v>
      </c>
      <c r="Z29" s="585"/>
      <c r="AA29" s="556">
        <v>99.42</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97.59</v>
      </c>
      <c r="E30" s="557"/>
      <c r="F30" s="557"/>
      <c r="G30" s="182" t="s">
        <v>158</v>
      </c>
      <c r="H30" s="602">
        <f>+AL30</f>
        <v>87.13</v>
      </c>
      <c r="I30" s="599"/>
      <c r="J30" s="182" t="s">
        <v>158</v>
      </c>
      <c r="M30" s="567"/>
      <c r="P30" s="54"/>
      <c r="R30" s="582">
        <f>+ROUND(AA28,2)+ROUND(AA29,2)+ROUND(AA30,2)</f>
        <v>99.73</v>
      </c>
      <c r="S30" s="583"/>
      <c r="T30" s="583"/>
      <c r="U30" s="583"/>
      <c r="V30" s="42" t="s">
        <v>16</v>
      </c>
      <c r="Y30" s="584" t="s">
        <v>148</v>
      </c>
      <c r="Z30" s="585"/>
      <c r="AA30" s="556">
        <v>0</v>
      </c>
      <c r="AB30" s="557"/>
      <c r="AC30" s="557"/>
      <c r="AD30" s="557"/>
      <c r="AE30" s="557"/>
      <c r="AF30" s="42" t="s">
        <v>13</v>
      </c>
      <c r="AL30" s="527">
        <v>87.13</v>
      </c>
      <c r="AM30" s="535"/>
      <c r="AN30" s="535"/>
      <c r="AO30" s="535"/>
      <c r="AP30" s="50" t="s">
        <v>13</v>
      </c>
      <c r="AS30" s="598"/>
      <c r="AT30" s="595"/>
      <c r="AU30" s="595"/>
      <c r="AV30" s="596"/>
      <c r="AW30" s="382"/>
    </row>
    <row r="31" spans="2:49" ht="27" customHeight="1" thickTop="1" thickBot="1">
      <c r="B31" s="588" t="s">
        <v>167</v>
      </c>
      <c r="C31" s="589"/>
      <c r="D31" s="557">
        <v>66.209999999999994</v>
      </c>
      <c r="E31" s="557"/>
      <c r="F31" s="557"/>
      <c r="G31" s="182" t="s">
        <v>158</v>
      </c>
      <c r="H31" s="602">
        <f>+AS24</f>
        <v>0.31</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41.51</v>
      </c>
      <c r="AT31" s="592"/>
      <c r="AU31" s="592"/>
      <c r="AV31" s="152" t="s">
        <v>13</v>
      </c>
      <c r="AW31" s="382"/>
    </row>
    <row r="32" spans="2:49" ht="27" customHeight="1" thickTop="1" thickBot="1">
      <c r="B32" s="588" t="s">
        <v>400</v>
      </c>
      <c r="C32" s="589"/>
      <c r="D32" s="557">
        <v>0</v>
      </c>
      <c r="E32" s="557"/>
      <c r="F32" s="557"/>
      <c r="G32" s="182" t="s">
        <v>158</v>
      </c>
      <c r="H32" s="602">
        <f>+AS27</f>
        <v>57.91</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42.56</v>
      </c>
      <c r="E33" s="579"/>
      <c r="F33" s="579"/>
      <c r="G33" s="183" t="s">
        <v>158</v>
      </c>
      <c r="H33" s="603">
        <f>+AS31</f>
        <v>41.51</v>
      </c>
      <c r="I33" s="604"/>
      <c r="J33" s="183" t="s">
        <v>158</v>
      </c>
      <c r="M33" s="568"/>
      <c r="R33" s="556">
        <v>0</v>
      </c>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2025-08-04T04:23:08Z</dcterms:created>
  <dcterms:modified xsi:type="dcterms:W3CDTF">2025-08-04T04:23:19Z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