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5FCCA746-4E96-4B76-B6F5-D0E75076BA1C}"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6" l="1"/>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<sst xmlns="http://schemas.openxmlformats.org/spreadsheetml/2006/main" count="3303" uniqueCount="472">
  <si>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</si>
  <si>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</si>
  <si>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</si>
  <si>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</si>
  <si>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</si>
  <si>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</si>
  <si>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</si>
  <si>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</si>
  <si>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</si>
  <si>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</si>
  <si>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</si>
  <si>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</si>
  <si>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</si>
  <si>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</si>
  <si>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</si>
  <si>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</si>
  <si>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</si>
  <si>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</si>
  <si>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</si>
  <si>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</si>
  <si>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</si>
  <si>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</si>
  <si>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</si>
  <si>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</si>
  <si>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</si>
  <si>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</si>
  <si>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</si>
  <si>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</si>
  <si>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</si>
  <si>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</si>
  <si>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</si>
  <si>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</si>
  <si>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</si>
  <si>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</si>
  <si>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</si>
  <si>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</si>
  <si>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</si>
  <si>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</si>
  <si>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</si>
  <si>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</si>
  <si>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</si>
  <si>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</si>
  <si>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</si>
  <si>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</si>
  <si>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</si>
  <si>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</si>
  <si>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</si>
  <si>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</si>
  <si>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</si>
  <si>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</si>
  <si>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</si>
  <si>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</si>
  <si>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</si>
  <si>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</si>
  <si>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</si>
  <si>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</si>
  <si>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</si>
  <si>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</si>
  <si>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</si>
  <si>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</si>
  <si>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</si>
  <si>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</si>
  <si>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</si>
  <si>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</si>
  <si>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</si>
  <si>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</si>
  <si>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</si>
  <si>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</si>
  <si>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</si>
  <si>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</si>
  <si>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</si>
  <si>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</si>
  <si>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</si>
  <si>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</si>
  <si>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</si>
  <si>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</si>
  <si>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</si>
  <si>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</si>
  <si>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</si>
  <si>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</si>
  <si>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</si>
  <si>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</si>
  <si>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</si>
  <si>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</si>
  <si>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</si>
  <si>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</si>
  <si>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</si>
  <si>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</si>
  <si>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</si>
  <si>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</si>
  <si>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</si>
  <si>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</si>
  <si>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</si>
  <si>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</si>
  <si>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</si>
  <si>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</si>
  <si>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</si>
  <si>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</si>
  <si>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</si>
  <si>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</si>
  <si>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</si>
  <si>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</si>
  <si>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</si>
  <si>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</si>
  <si>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</si>
  <si>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</si>
  <si>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</si>
  <si>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</si>
  <si>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</si>
  <si>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</si>
  <si>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</si>
  <si>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</si>
  <si>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</si>
  <si>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</si>
  <si>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</si>
  <si>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</si>
  <si>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</si>
  <si>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</si>
  <si>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</si>
  <si>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</si>
  <si>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</si>
  <si>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</si>
  <si>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</si>
  <si>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</si>
  <si>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</si>
  <si>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</si>
  <si>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</si>
  <si>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</si>
  <si>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</si>
  <si>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</si>
  <si>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</si>
  <si>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</si>
  <si>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</si>
  <si>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</si>
  <si>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</si>
  <si>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</si>
  <si>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</si>
  <si>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</si>
  <si>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</si>
  <si>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</si>
  <si>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</si>
  <si>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</si>
  <si>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</si>
  <si>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</si>
  <si>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</si>
  <si>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</si>
  <si>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</si>
  <si>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</si>
  <si>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</si>
  <si>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</si>
  <si>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</si>
  <si>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</si>
  <si>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</si>
  <si>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</si>
  <si>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</si>
  <si>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</si>
  <si>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</si>
  <si>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</si>
  <si>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</si>
  <si>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</si>
  <si>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</si>
  <si>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</si>
  <si>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</si>
  <si>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</si>
  <si>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</si>
  <si>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</si>
  <si>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</si>
  <si>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</si>
  <si>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</si>
  <si>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</si>
  <si>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</si>
  <si>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</si>
  <si>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</si>
  <si>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</si>
  <si>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</si>
  <si>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</si>
  <si>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</si>
  <si>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</si>
  <si>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</si>
  <si>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</si>
  <si>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</si>
  <si>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</si>
  <si>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</si>
  <si>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</si>
  <si>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</si>
  <si>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</si>
  <si>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</si>
  <si>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</si>
  <si>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</si>
  <si>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</si>
  <si>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</si>
  <si>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</si>
  <si>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</si>
  <si>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</si>
  <si>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</si>
  <si>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</si>
  <si>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</si>
  <si>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</si>
  <si>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</si>
  <si>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</si>
  <si>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</si>
  <si>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</si>
  <si>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</si>
  <si>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</si>
  <si>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</si>
  <si>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</si>
  <si>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</si>
  <si>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</si>
  <si>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</si>
  <si>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</si>
  <si>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</si>
  <si>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</si>
  <si>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</si>
  <si>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</si>
  <si>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</si>
  <si>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</si>
  <si>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</si>
  <si>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</si>
  <si>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</si>
  <si>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</si>
  <si>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</si>
  <si>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</si>
  <si>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</si>
  <si>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</si>
  <si>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</si>
  <si>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</si>
  <si>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</si>
  <si>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</si>
  <si>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</si>
  <si>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</si>
  <si>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</si>
  <si>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</si>
  <si>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</si>
  <si>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</si>
  <si>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</si>
  <si>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</si>
  <si>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</si>
  <si>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</si>
  <si>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</si>
  <si>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</si>
  <si>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</si>
  <si>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</si>
  <si>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</si>
  <si>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</si>
  <si>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</si>
  <si>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</si>
  <si>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</si>
  <si>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</si>
  <si>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</si>
  <si>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</si>
  <si>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</si>
  <si>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</si>
  <si>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</si>
  <si>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</si>
  <si>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</si>
  <si>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</si>
  <si>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</si>
  <si>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</si>
  <si>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</si>
  <si>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</si>
  <si>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</si>
  <si>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</si>
  <si>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</si>
  <si>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</si>
  <si>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</si>
  <si>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</si>
  <si>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</si>
  <si>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</si>
  <si>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</si>
  <si>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</si>
  <si>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</si>
  <si>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</si>
  <si>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</si>
  <si>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</si>
  <si>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</si>
  <si>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</si>
  <si>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</si>
  <si>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</si>
  <si>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</si>
  <si>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</si>
  <si>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</si>
  <si>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</si>
  <si>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</si>
  <si>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</si>
  <si>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</si>
  <si>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</si>
  <si>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</si>
  <si>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</si>
  <si>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</si>
  <si>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</si>
  <si>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</si>
  <si>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</si>
  <si>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</si>
  <si>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</si>
  <si>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</si>
  <si>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</si>
  <si>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</si>
  <si>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</si>
  <si>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</si>
  <si>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</si>
  <si>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</si>
  <si>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</si>
  <si>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</si>
  <si>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</si>
  <si>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</si>
  <si>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</si>
  <si>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</si>
  <si>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</si>
  <si>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</si>
  <si>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</si>
  <si>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</si>
  <si>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</si>
  <si>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</si>
  <si>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</si>
  <si>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</si>
  <si>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</si>
  <si>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</si>
  <si>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</si>
  <si>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</si>
  <si>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</si>
  <si>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</si>
  <si>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</si>
  <si>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</si>
  <si>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</si>
  <si>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</si>
  <si>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</si>
  <si>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</si>
  <si>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</si>
  <si>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</si>
  <si>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</si>
  <si>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</si>
  <si>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</si>
  <si>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</si>
  <si>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</si>
  <si>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</si>
  <si>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</si>
  <si>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</si>
  <si>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</si>
  <si>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</si>
  <si>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</si>
  <si>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</si>
  <si>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</si>
  <si>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</si>
  <si>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</si>
  <si>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</si>
  <si>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</si>
  <si>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</si>
  <si>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</si>
  <si>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</si>
  <si>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</si>
  <si>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</si>
  <si>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</si>
  <si>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</si>
  <si>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</si>
  <si>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</si>
  <si>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</si>
  <si>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</si>
  <si>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</si>
  <si>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</si>
  <si>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</si>
  <si>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</si>
  <si>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</si>
  <si>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</si>
  <si>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</si>
  <si>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</si>
  <si>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</si>
  <si>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</si>
  <si>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</si>
  <si>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</si>
  <si>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</si>
  <si>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</si>
  <si>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</si>
  <si>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</si>
  <si>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</si>
  <si>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</si>
  <si>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</si>
  <si>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</si>
  <si>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</si>
  <si>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</si>
  <si>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</si>
  <si>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</si>
  <si>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</si>
  <si>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</si>
  <si>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</si>
  <si>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</si>
  <si>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</si>
  <si>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</si>
  <si>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</si>
  <si>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</si>
  <si>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</si>
  <si>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</si>
  <si>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</si>
  <si>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</si>
  <si>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</si>
  <si>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</si>
  <si>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</si>
  <si>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</si>
  <si>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</si>
  <si>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</si>
  <si>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</si>
  <si>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</si>
  <si>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</si>
  <si>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</si>
  <si>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</si>
  <si>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</si>
  <si>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</si>
  <si>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</si>
  <si>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</si>
  <si>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</si>
  <si>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</si>
  <si>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</si>
  <si>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</si>
  <si>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</si>
  <si>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</si>
  <si>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</si>
  <si>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</si>
  <si>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</si>
  <si>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</si>
  <si>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</si>
  <si>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</si>
  <si>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</si>
  <si>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</si>
  <si>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</si>
  <si>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</si>
  <si>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</si>
  <si>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</si>
  <si>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</si>
  <si>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</si>
  <si>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</si>
  <si>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</si>
  <si>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</si>
  <si>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</si>
  <si>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</si>
  <si>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</si>
  <si>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</si>
  <si>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</si>
  <si>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</si>
  <si>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</si>
  <si>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</si>
  <si>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</si>
  <si>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</si>
  <si>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</si>
  <si>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</si>
  <si>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</si>
  <si>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</si>
  <si>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</si>
  <si>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</si>
  <si>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</si>
  <si>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</si>
  <si>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</si>
  <si>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</si>
  <si>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</si>
  <si>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</si>
  <si>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</si>
  <si>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</si>
  <si>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</si>
  <si>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</si>
  <si>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</si>
  <si>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</si>
  <si>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</si>
  <si>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</si>
  <si>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</si>
  <si>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</si>
  <si>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</si>
  <si>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</si>
  <si>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横浜市神奈川区守屋町２－７</t>
    <phoneticPr fontId="3"/>
  </si>
  <si>
    <t>太陽油脂株式会社
代表取締役　　中山　悟</t>
    <phoneticPr fontId="3"/>
  </si>
  <si>
    <t>太陽油脂株式会社</t>
    <phoneticPr fontId="3"/>
  </si>
  <si>
    <t>０４５（４４１）４９５１</t>
    <phoneticPr fontId="3"/>
  </si>
  <si>
    <t>横浜市長</t>
    <phoneticPr fontId="3"/>
  </si>
  <si>
    <t>Ｅ09－食料品製造業</t>
    <phoneticPr fontId="3"/>
  </si>
  <si>
    <t>0982-食用油脂加工業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</si>
</sst>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2741" y="2198961"/>
          <a:ext cx="658868" cy="640146"/>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9058" y="2203938"/>
          <a:ext cx="660888" cy="639641"/>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9058" y="2213463"/>
          <a:ext cx="660888" cy="639641"/>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9" zoomScale="160" zoomScaleNormal="100" zoomScaleSheetLayoutView="16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2635</v>
      </c>
      <c r="N48" s="515"/>
      <c r="O48" s="516"/>
    </row>
    <row r="49" spans="3:21" ht="18" customHeight="1">
      <c r="C49" s="493" t="s">
        <v>11</v>
      </c>
      <c r="D49" s="494"/>
      <c r="E49" s="495"/>
      <c r="F49" s="548" t="s">
        <v>465</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470</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v>25.248999999999999</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309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2404</v>
      </c>
      <c r="I63" s="240" t="s">
        <v>4</v>
      </c>
      <c r="J63" s="473" t="s">
        <v>324</v>
      </c>
      <c r="K63" s="474"/>
      <c r="L63" s="475"/>
      <c r="M63" s="468">
        <f>+別紙!AA14</f>
        <v>2404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2322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C13"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D12" zoomScaleNormal="100" workbookViewId="0">
      <selection activeCell="Q34" sqref="Q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H1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太陽油脂株式会社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U35" sqref="U3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太陽油脂株式会社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2320</v>
      </c>
      <c r="I9" s="319">
        <f>IF(OR(ｳ.廃油!D24&gt;0,ｳ.廃油!D24&lt;0),ｳ.廃油!D24,IF(I$19&gt;0,"0",0))</f>
        <v>2</v>
      </c>
      <c r="J9" s="319">
        <f>IF(OR(ｴ.廃酸!$D24&gt;0,ｴ.廃酸!$D24&lt;0),ｴ.廃酸!D24,IF(J$19&gt;0,"0",0))</f>
        <v>1</v>
      </c>
      <c r="K9" s="319">
        <f>IF(OR(ｵ.廃ｱﾙｶﾘ!$D24&gt;0,ｵ.廃ｱﾙｶﾘ!$D24&lt;0),ｵ.廃ｱﾙｶﾘ!D24,IF(K$19&gt;0,"0",0))</f>
        <v>0</v>
      </c>
      <c r="L9" s="319">
        <f>IF(OR(ｶ.廃ﾌﾟﾗ類!D24&gt;0,ｶ.廃ﾌﾟﾗ類!D24&lt;0),ｶ.廃ﾌﾟﾗ類!D24,IF(L$19&gt;0,"0",0))</f>
        <v>65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15</v>
      </c>
      <c r="T9" s="319">
        <f>IF(OR(ｾ.ｶﾞﾗｽ･ｺﾝｸﾘ･陶磁器くず!D24&gt;0,ｾ.ｶﾞﾗｽ･ｺﾝｸﾘ･陶磁器くず!D24&lt;0),ｾ.ｶﾞﾗｽ･ｺﾝｸﾘ･陶磁器くず!D24,IF(T$19&gt;0,"0",0))</f>
        <v>1</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2404</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t="str">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t="str">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t="str">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t="str">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2320</v>
      </c>
      <c r="I14" s="325">
        <f>IF(OR(ｳ.廃油!D29&gt;0,ｳ.廃油!D29&lt;0),ｳ.廃油!D29,IF(I$19&gt;0,"0",0))</f>
        <v>2</v>
      </c>
      <c r="J14" s="325">
        <f>IF(OR(ｴ.廃酸!$D29&gt;0,ｴ.廃酸!$D29&lt;0),ｴ.廃酸!D29,IF(J$19&gt;0,"0",0))</f>
        <v>1</v>
      </c>
      <c r="K14" s="325">
        <f>IF(OR(ｵ.廃ｱﾙｶﾘ!$D29&gt;0,ｵ.廃ｱﾙｶﾘ!$D29&lt;0),ｵ.廃ｱﾙｶﾘ!D29,IF(K$19&gt;0,"0",0))</f>
        <v>0</v>
      </c>
      <c r="L14" s="325">
        <f>IF(OR(ｶ.廃ﾌﾟﾗ類!D29&gt;0,ｶ.廃ﾌﾟﾗ類!D29&lt;0),ｶ.廃ﾌﾟﾗ類!D29,IF(L$19&gt;0,"0",0))</f>
        <v>65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15</v>
      </c>
      <c r="T14" s="325">
        <f>IF(OR(ｾ.ｶﾞﾗｽ･ｺﾝｸﾘ･陶磁器くず!D29&gt;0,ｾ.ｶﾞﾗｽ･ｺﾝｸﾘ･陶磁器くず!D29&lt;0),ｾ.ｶﾞﾗｽ･ｺﾝｸﾘ･陶磁器くず!D29,IF(T$19&gt;0,"0",0))</f>
        <v>1</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2404</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t="str">
        <f>IF(OR(ｳ.廃油!D30&gt;0,ｳ.廃油!D30&lt;0),ｳ.廃油!D30,IF(I$19&gt;0,"0",0))</f>
        <v>0</v>
      </c>
      <c r="J15" s="325" t="str">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2300</v>
      </c>
      <c r="I16" s="325">
        <f>IF(OR(ｳ.廃油!D31&gt;0,ｳ.廃油!D31&lt;0),ｳ.廃油!D31,IF(I$19&gt;0,"0",0))</f>
        <v>1</v>
      </c>
      <c r="J16" s="325" t="str">
        <f>IF(OR(ｴ.廃酸!$D31&gt;0,ｴ.廃酸!$D31&lt;0),ｴ.廃酸!D31,IF(J$19&gt;0,"0",0))</f>
        <v>0</v>
      </c>
      <c r="K16" s="325">
        <f>IF(OR(ｵ.廃ｱﾙｶﾘ!$D31&gt;0,ｵ.廃ｱﾙｶﾘ!$D31&lt;0),ｵ.廃ｱﾙｶﾘ!D31,IF(K$19&gt;0,"0",0))</f>
        <v>0</v>
      </c>
      <c r="L16" s="325">
        <f>IF(OR(ｶ.廃ﾌﾟﾗ類!D31&gt;0,ｶ.廃ﾌﾟﾗ類!D31&lt;0),ｶ.廃ﾌﾟﾗ類!D31,IF(L$19&gt;0,"0",0))</f>
        <v>5</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15</v>
      </c>
      <c r="T16" s="325">
        <f>IF(OR(ｾ.ｶﾞﾗｽ･ｺﾝｸﾘ･陶磁器くず!D31&gt;0,ｾ.ｶﾞﾗｽ･ｺﾝｸﾘ･陶磁器くず!D31&lt;0),ｾ.ｶﾞﾗｽ･ｺﾝｸﾘ･陶磁器くず!D31,IF(T$19&gt;0,"0",0))</f>
        <v>1</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2322</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t="str">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t="str">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2285.8000000000002</v>
      </c>
      <c r="I19" s="331">
        <f t="shared" si="1"/>
        <v>1.1000000000000001</v>
      </c>
      <c r="J19" s="331">
        <f t="shared" si="1"/>
        <v>0.1</v>
      </c>
      <c r="K19" s="331">
        <f t="shared" si="1"/>
        <v>0</v>
      </c>
      <c r="L19" s="331">
        <f t="shared" si="1"/>
        <v>63.8</v>
      </c>
      <c r="M19" s="331">
        <f t="shared" si="1"/>
        <v>0</v>
      </c>
      <c r="N19" s="331">
        <f t="shared" si="1"/>
        <v>0</v>
      </c>
      <c r="O19" s="331">
        <f t="shared" si="1"/>
        <v>0</v>
      </c>
      <c r="P19" s="331">
        <f t="shared" si="1"/>
        <v>0</v>
      </c>
      <c r="Q19" s="331">
        <f t="shared" si="1"/>
        <v>0</v>
      </c>
      <c r="R19" s="331">
        <f t="shared" si="1"/>
        <v>0</v>
      </c>
      <c r="S19" s="331">
        <f t="shared" si="1"/>
        <v>0</v>
      </c>
      <c r="T19" s="331">
        <f t="shared" si="1"/>
        <v>0.1</v>
      </c>
      <c r="U19" s="331">
        <f t="shared" si="1"/>
        <v>0</v>
      </c>
      <c r="V19" s="331">
        <f t="shared" si="1"/>
        <v>0</v>
      </c>
      <c r="W19" s="331">
        <f t="shared" si="1"/>
        <v>0</v>
      </c>
      <c r="X19" s="331">
        <f t="shared" si="1"/>
        <v>0</v>
      </c>
      <c r="Y19" s="331">
        <f t="shared" si="1"/>
        <v>0</v>
      </c>
      <c r="Z19" s="332">
        <f t="shared" si="1"/>
        <v>0</v>
      </c>
      <c r="AA19" s="333">
        <f t="shared" ref="AA19:AA25" si="2">SUM(G19:Z19)</f>
        <v>2350.9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2285.8000000000002</v>
      </c>
      <c r="I41" s="367">
        <f t="shared" si="8"/>
        <v>1.1000000000000001</v>
      </c>
      <c r="J41" s="367">
        <f t="shared" si="8"/>
        <v>0.1</v>
      </c>
      <c r="K41" s="367">
        <f t="shared" si="8"/>
        <v>0</v>
      </c>
      <c r="L41" s="367">
        <f t="shared" si="8"/>
        <v>63.8</v>
      </c>
      <c r="M41" s="367">
        <f t="shared" si="8"/>
        <v>0</v>
      </c>
      <c r="N41" s="367">
        <f t="shared" si="8"/>
        <v>0</v>
      </c>
      <c r="O41" s="367">
        <f t="shared" si="8"/>
        <v>0</v>
      </c>
      <c r="P41" s="367">
        <f t="shared" si="8"/>
        <v>0</v>
      </c>
      <c r="Q41" s="367">
        <f t="shared" si="8"/>
        <v>0</v>
      </c>
      <c r="R41" s="367">
        <f t="shared" si="8"/>
        <v>0</v>
      </c>
      <c r="S41" s="367">
        <f t="shared" si="8"/>
        <v>0</v>
      </c>
      <c r="T41" s="367">
        <f t="shared" si="8"/>
        <v>0.1</v>
      </c>
      <c r="U41" s="367">
        <f t="shared" si="8"/>
        <v>0</v>
      </c>
      <c r="V41" s="367">
        <f t="shared" si="8"/>
        <v>0</v>
      </c>
      <c r="W41" s="367">
        <f t="shared" si="8"/>
        <v>0</v>
      </c>
      <c r="X41" s="367">
        <f t="shared" si="8"/>
        <v>0</v>
      </c>
      <c r="Y41" s="367">
        <f t="shared" si="8"/>
        <v>0</v>
      </c>
      <c r="Z41" s="368">
        <f t="shared" si="8"/>
        <v>0</v>
      </c>
      <c r="AA41" s="369">
        <f t="shared" si="4"/>
        <v>2350.9</v>
      </c>
    </row>
    <row r="42" spans="2:27" ht="20.45" customHeight="1">
      <c r="B42" s="167"/>
      <c r="C42" s="691"/>
      <c r="D42" s="207"/>
      <c r="E42" s="205" t="s">
        <v>262</v>
      </c>
      <c r="F42" s="383"/>
      <c r="G42" s="358">
        <f t="shared" ref="G42:Z42" si="9">SUM(G43:G45)</f>
        <v>0</v>
      </c>
      <c r="H42" s="358">
        <f t="shared" si="9"/>
        <v>2285.8000000000002</v>
      </c>
      <c r="I42" s="358">
        <f t="shared" si="9"/>
        <v>1.1000000000000001</v>
      </c>
      <c r="J42" s="358">
        <f t="shared" si="9"/>
        <v>0.1</v>
      </c>
      <c r="K42" s="358">
        <f t="shared" si="9"/>
        <v>0</v>
      </c>
      <c r="L42" s="358">
        <f t="shared" si="9"/>
        <v>63.8</v>
      </c>
      <c r="M42" s="358">
        <f t="shared" si="9"/>
        <v>0</v>
      </c>
      <c r="N42" s="358">
        <f t="shared" si="9"/>
        <v>0</v>
      </c>
      <c r="O42" s="358">
        <f t="shared" si="9"/>
        <v>0</v>
      </c>
      <c r="P42" s="358">
        <f t="shared" si="9"/>
        <v>0</v>
      </c>
      <c r="Q42" s="358">
        <f t="shared" si="9"/>
        <v>0</v>
      </c>
      <c r="R42" s="358">
        <f t="shared" si="9"/>
        <v>0</v>
      </c>
      <c r="S42" s="358">
        <f t="shared" si="9"/>
        <v>0</v>
      </c>
      <c r="T42" s="358">
        <f t="shared" si="9"/>
        <v>0.1</v>
      </c>
      <c r="U42" s="358">
        <f t="shared" si="9"/>
        <v>0</v>
      </c>
      <c r="V42" s="358">
        <f t="shared" si="9"/>
        <v>0</v>
      </c>
      <c r="W42" s="358">
        <f t="shared" si="9"/>
        <v>0</v>
      </c>
      <c r="X42" s="358">
        <f t="shared" si="9"/>
        <v>0</v>
      </c>
      <c r="Y42" s="358">
        <f t="shared" si="9"/>
        <v>0</v>
      </c>
      <c r="Z42" s="359">
        <f t="shared" si="9"/>
        <v>0</v>
      </c>
      <c r="AA42" s="360">
        <f t="shared" si="4"/>
        <v>2350.9</v>
      </c>
    </row>
    <row r="43" spans="2:27" ht="20.45" customHeight="1">
      <c r="B43" s="167"/>
      <c r="C43" s="691"/>
      <c r="D43" s="208"/>
      <c r="E43" s="203"/>
      <c r="F43" s="201" t="s">
        <v>235</v>
      </c>
      <c r="G43" s="361">
        <f>+ｱ.燃え殻!$AA$28</f>
        <v>0</v>
      </c>
      <c r="H43" s="361">
        <f>+ｲ.汚泥!$AA$28</f>
        <v>2259.5</v>
      </c>
      <c r="I43" s="361">
        <f>+ｳ.廃油!$AA$28</f>
        <v>1</v>
      </c>
      <c r="J43" s="361">
        <f>+ｴ.廃酸!$AA$28</f>
        <v>0.1</v>
      </c>
      <c r="K43" s="361">
        <f>+ｵ.廃ｱﾙｶﾘ!$AA$28</f>
        <v>0</v>
      </c>
      <c r="L43" s="361">
        <f>+ｶ.廃ﾌﾟﾗ類!$AA$28</f>
        <v>4.4000000000000004</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0.1</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2265.1</v>
      </c>
    </row>
    <row r="44" spans="2:27" ht="20.45" customHeight="1">
      <c r="B44" s="167"/>
      <c r="C44" s="691"/>
      <c r="D44" s="208"/>
      <c r="E44" s="203"/>
      <c r="F44" s="201" t="s">
        <v>261</v>
      </c>
      <c r="G44" s="361">
        <f>+ｱ.燃え殻!$AA$29</f>
        <v>0</v>
      </c>
      <c r="H44" s="361">
        <f>+ｲ.汚泥!$AA$29</f>
        <v>26.3</v>
      </c>
      <c r="I44" s="361">
        <f>+ｳ.廃油!$AA$29</f>
        <v>0.1</v>
      </c>
      <c r="J44" s="361">
        <f>+ｴ.廃酸!$AA$29</f>
        <v>0</v>
      </c>
      <c r="K44" s="361">
        <f>+ｵ.廃ｱﾙｶﾘ!$AA$29</f>
        <v>0</v>
      </c>
      <c r="L44" s="361">
        <f>+ｶ.廃ﾌﾟﾗ類!$AA$29</f>
        <v>59.4</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85.8</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2285.8000000000002</v>
      </c>
      <c r="I47" s="370">
        <f>+ｳ.廃油!$AL$27</f>
        <v>1.1000000000000001</v>
      </c>
      <c r="J47" s="370">
        <f>+ｴ.廃酸!$AL$27</f>
        <v>0.1</v>
      </c>
      <c r="K47" s="370">
        <f>+ｵ.廃ｱﾙｶﾘ!$AL$27</f>
        <v>0</v>
      </c>
      <c r="L47" s="370">
        <f>+ｶ.廃ﾌﾟﾗ類!$AL$27</f>
        <v>63.8</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0.1</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2350.9</v>
      </c>
    </row>
    <row r="48" spans="2:27" ht="20.45" customHeight="1">
      <c r="B48" s="167"/>
      <c r="C48" s="173"/>
      <c r="D48" s="172" t="s">
        <v>188</v>
      </c>
      <c r="E48" s="687" t="s">
        <v>238</v>
      </c>
      <c r="F48" s="688"/>
      <c r="G48" s="373">
        <f>+ｱ.燃え殻!$AL$30</f>
        <v>0</v>
      </c>
      <c r="H48" s="373">
        <f>+ｲ.汚泥!$AL$30</f>
        <v>0</v>
      </c>
      <c r="I48" s="373">
        <f>+ｳ.廃油!$AL$30</f>
        <v>0.1</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0.1</v>
      </c>
    </row>
    <row r="49" spans="2:27" ht="20.45" customHeight="1">
      <c r="B49" s="167"/>
      <c r="C49" s="173"/>
      <c r="D49" s="409" t="s">
        <v>190</v>
      </c>
      <c r="E49" s="700" t="s">
        <v>239</v>
      </c>
      <c r="F49" s="701"/>
      <c r="G49" s="422">
        <f>+ｱ.燃え殻!$AS$24</f>
        <v>0</v>
      </c>
      <c r="H49" s="422">
        <f>+ｲ.汚泥!$AS$24</f>
        <v>2259.5</v>
      </c>
      <c r="I49" s="422">
        <f>+ｳ.廃油!$AS$24</f>
        <v>1</v>
      </c>
      <c r="J49" s="422">
        <f>+ｴ.廃酸!$AS$24</f>
        <v>0.1</v>
      </c>
      <c r="K49" s="422">
        <f>+ｵ.廃ｱﾙｶﾘ!$AS$24</f>
        <v>0</v>
      </c>
      <c r="L49" s="422">
        <f>+ｶ.廃ﾌﾟﾗ類!$AS$24</f>
        <v>4.4000000000000004</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0.1</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2265.1</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4.4000000000000004</v>
      </c>
      <c r="M53" s="419"/>
      <c r="N53" s="419"/>
      <c r="O53" s="419"/>
      <c r="P53" s="419"/>
      <c r="Q53" s="419"/>
      <c r="R53" s="419"/>
      <c r="S53" s="419"/>
      <c r="T53" s="419"/>
      <c r="U53" s="419"/>
      <c r="V53" s="419"/>
      <c r="W53" s="419"/>
      <c r="X53" s="419"/>
      <c r="Y53" s="419"/>
      <c r="Z53" s="434"/>
      <c r="AA53" s="426">
        <f t="shared" si="4"/>
        <v>4.4000000000000004</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4605.8</v>
      </c>
      <c r="I63" s="406">
        <f t="shared" si="10"/>
        <v>3.1</v>
      </c>
      <c r="J63" s="406">
        <f t="shared" si="10"/>
        <v>1.1000000000000001</v>
      </c>
      <c r="K63" s="406">
        <f t="shared" si="10"/>
        <v>0</v>
      </c>
      <c r="L63" s="406">
        <f t="shared" si="10"/>
        <v>128.80000000000001</v>
      </c>
      <c r="M63" s="406">
        <f t="shared" si="10"/>
        <v>0</v>
      </c>
      <c r="N63" s="406">
        <f t="shared" si="10"/>
        <v>0</v>
      </c>
      <c r="O63" s="406">
        <f t="shared" si="10"/>
        <v>0</v>
      </c>
      <c r="P63" s="406">
        <f t="shared" si="10"/>
        <v>0</v>
      </c>
      <c r="Q63" s="406">
        <f t="shared" si="10"/>
        <v>0</v>
      </c>
      <c r="R63" s="406">
        <f t="shared" si="10"/>
        <v>0</v>
      </c>
      <c r="S63" s="406">
        <f t="shared" si="10"/>
        <v>15</v>
      </c>
      <c r="T63" s="406">
        <f t="shared" si="10"/>
        <v>1.1000000000000001</v>
      </c>
      <c r="U63" s="406">
        <f t="shared" si="10"/>
        <v>0</v>
      </c>
      <c r="V63" s="406">
        <f t="shared" si="10"/>
        <v>0</v>
      </c>
      <c r="W63" s="406">
        <f t="shared" si="10"/>
        <v>0</v>
      </c>
      <c r="X63" s="406">
        <f t="shared" si="10"/>
        <v>0</v>
      </c>
      <c r="Y63" s="406">
        <f t="shared" si="10"/>
        <v>0</v>
      </c>
      <c r="Z63" s="406">
        <f t="shared" si="10"/>
        <v>0</v>
      </c>
      <c r="AA63" s="407">
        <f>+AA9+AA19+AA20</f>
        <v>4754.8999999999996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35"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30日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横浜市神奈川区守屋町２－７</v>
      </c>
      <c r="K16" s="746"/>
      <c r="L16" s="747"/>
      <c r="M16" s="747"/>
      <c r="N16" s="747"/>
      <c r="O16" s="748"/>
    </row>
    <row r="17" spans="1:15" ht="26.25" customHeight="1">
      <c r="C17" s="78"/>
      <c r="H17" s="23" t="s">
        <v>7</v>
      </c>
      <c r="I17" s="23"/>
      <c r="J17" s="746" t="str">
        <f>+表紙!J40</f>
        <v>太陽油脂株式会社
代表取締役　　中山　悟</v>
      </c>
      <c r="K17" s="746"/>
      <c r="L17" s="747"/>
      <c r="M17" s="747"/>
      <c r="N17" s="747"/>
      <c r="O17" s="748"/>
    </row>
    <row r="18" spans="1:15">
      <c r="C18" s="78"/>
      <c r="J18" s="21" t="s">
        <v>8</v>
      </c>
      <c r="O18" s="79"/>
    </row>
    <row r="19" spans="1:15">
      <c r="C19" s="78"/>
      <c r="J19" s="24" t="s">
        <v>9</v>
      </c>
      <c r="K19" s="24"/>
      <c r="L19" s="759" t="str">
        <f>IF(+表紙!L42="","",+表紙!L42)</f>
        <v>０４５（４４１）４９５１</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太陽油脂株式会社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2635</v>
      </c>
      <c r="N25" s="783"/>
      <c r="O25" s="784"/>
    </row>
    <row r="26" spans="1:15" ht="18" customHeight="1">
      <c r="C26" s="493" t="s">
        <v>11</v>
      </c>
      <c r="D26" s="494"/>
      <c r="E26" s="495"/>
      <c r="F26" s="769" t="str">
        <f>+表紙!F49</f>
        <v>横浜市神奈川区守屋町２－７</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Ｅ09－食料品製造業</v>
      </c>
      <c r="G29" s="737"/>
      <c r="H29" s="737"/>
      <c r="I29" s="737"/>
      <c r="J29" s="30" t="s">
        <v>47</v>
      </c>
      <c r="K29" s="30"/>
      <c r="L29" s="785" t="str">
        <f>+表紙!L52</f>
        <v>0982-食用油脂加工業</v>
      </c>
      <c r="M29" s="785"/>
      <c r="N29" s="744"/>
      <c r="O29" s="745"/>
    </row>
    <row r="30" spans="1:15" ht="22.5" customHeight="1">
      <c r="C30" s="295"/>
      <c r="D30" s="306" t="s">
        <v>19</v>
      </c>
      <c r="E30" s="307" t="s">
        <v>365</v>
      </c>
      <c r="F30" s="735" t="s">
        <v>366</v>
      </c>
      <c r="G30" s="444"/>
      <c r="H30" s="736"/>
      <c r="I30" s="735" t="s">
        <v>367</v>
      </c>
      <c r="J30" s="447"/>
      <c r="K30" s="457"/>
      <c r="L30" s="738">
        <f>+表紙!L53</f>
        <v>25.248999999999999</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309</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2404</v>
      </c>
      <c r="I40" s="240" t="s">
        <v>4</v>
      </c>
      <c r="J40" s="473" t="s">
        <v>324</v>
      </c>
      <c r="K40" s="474"/>
      <c r="L40" s="475"/>
      <c r="M40" s="786">
        <f>+表紙!M63</f>
        <v>2404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2322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1" zoomScale="145" zoomScaleNormal="145" workbookViewId="0">
      <selection activeCell="D23" sqref="D23:G2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2285.8000000000002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2320</v>
      </c>
      <c r="E24" s="629"/>
      <c r="F24" s="629"/>
      <c r="G24" s="194" t="s">
        <v>198</v>
      </c>
      <c r="H24" s="607">
        <f>+F12</f>
        <v>2285.8000000000002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2259.5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2285.8000000000002</v>
      </c>
      <c r="Q27" s="612"/>
      <c r="R27" s="612"/>
      <c r="S27" s="612"/>
      <c r="T27" s="44" t="s">
        <v>38</v>
      </c>
      <c r="U27" s="64"/>
      <c r="V27" s="64"/>
      <c r="Y27" s="62" t="s">
        <v>39</v>
      </c>
      <c r="Z27" s="65"/>
      <c r="AH27" s="53"/>
      <c r="AI27" s="53"/>
      <c r="AJ27" s="53"/>
      <c r="AK27" s="53"/>
      <c r="AL27" s="575">
        <f>+AH18+P27</f>
        <v>2285.8000000000002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2259.5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2320</v>
      </c>
      <c r="E29" s="629"/>
      <c r="F29" s="629"/>
      <c r="G29" s="194" t="s">
        <v>198</v>
      </c>
      <c r="H29" s="607">
        <f>+AL27</f>
        <v>2285.8000000000002</v>
      </c>
      <c r="I29" s="608"/>
      <c r="J29" s="194" t="s">
        <v>198</v>
      </c>
      <c r="M29" s="581"/>
      <c r="P29" s="56"/>
      <c r="Q29" s="144"/>
      <c r="R29" s="51" t="s">
        <v>183</v>
      </c>
      <c r="S29" s="583" t="s">
        <v>33</v>
      </c>
      <c r="T29" s="597"/>
      <c r="U29" s="597"/>
      <c r="V29" s="598"/>
      <c r="W29" s="48"/>
      <c r="X29" s="66"/>
      <c r="Y29" s="613" t="s">
        <v>258</v>
      </c>
      <c r="Z29" s="614"/>
      <c r="AA29" s="569">
        <v>26.3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2285.8000000000002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2300</v>
      </c>
      <c r="E31" s="629"/>
      <c r="F31" s="629"/>
      <c r="G31" s="194" t="s">
        <v>198</v>
      </c>
      <c r="H31" s="607">
        <f>+AS24</f>
        <v>2259.5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0" zoomScale="130" zoomScaleNormal="130" workbookViewId="0">
      <selection activeCell="N35" sqref="N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1.1000000000000001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v>
      </c>
      <c r="E24" s="629"/>
      <c r="F24" s="629"/>
      <c r="G24" s="194" t="s">
        <v>198</v>
      </c>
      <c r="H24" s="607">
        <f>+F12</f>
        <v>1.1000000000000001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1.1000000000000001</v>
      </c>
      <c r="Q27" s="612"/>
      <c r="R27" s="612"/>
      <c r="S27" s="612"/>
      <c r="T27" s="44" t="s">
        <v>38</v>
      </c>
      <c r="U27" s="64"/>
      <c r="V27" s="64"/>
      <c r="Y27" s="62" t="s">
        <v>39</v>
      </c>
      <c r="Z27" s="65"/>
      <c r="AH27" s="53"/>
      <c r="AI27" s="53"/>
      <c r="AJ27" s="53"/>
      <c r="AK27" s="53"/>
      <c r="AL27" s="575">
        <f>+AH18+P27</f>
        <v>1.1000000000000001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v>
      </c>
      <c r="E29" s="629"/>
      <c r="F29" s="629"/>
      <c r="G29" s="194" t="s">
        <v>198</v>
      </c>
      <c r="H29" s="607">
        <f>+AL27</f>
        <v>1.1000000000000001</v>
      </c>
      <c r="I29" s="608"/>
      <c r="J29" s="194" t="s">
        <v>198</v>
      </c>
      <c r="M29" s="581"/>
      <c r="P29" s="56"/>
      <c r="Q29" s="144"/>
      <c r="R29" s="51" t="s">
        <v>183</v>
      </c>
      <c r="S29" s="583" t="s">
        <v>33</v>
      </c>
      <c r="T29" s="597"/>
      <c r="U29" s="597"/>
      <c r="V29" s="598"/>
      <c r="W29" s="48"/>
      <c r="X29" s="66"/>
      <c r="Y29" s="613" t="s">
        <v>258</v>
      </c>
      <c r="Z29" s="614"/>
      <c r="AA29" s="569">
        <v>0.1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0.1</v>
      </c>
      <c r="I30" s="608"/>
      <c r="J30" s="194" t="s">
        <v>198</v>
      </c>
      <c r="M30" s="581"/>
      <c r="P30" s="56"/>
      <c r="R30" s="611">
        <f>+ROUND(AA28,1)+ROUND(AA29,1)+ROUND(AA30,1)</f>
        <v>1.1000000000000001</v>
      </c>
      <c r="S30" s="612"/>
      <c r="T30" s="612"/>
      <c r="U30" s="612"/>
      <c r="V30" s="44" t="s">
        <v>16</v>
      </c>
      <c r="Y30" s="613" t="s">
        <v>186</v>
      </c>
      <c r="Z30" s="614"/>
      <c r="AA30" s="569"/>
      <c r="AB30" s="570"/>
      <c r="AC30" s="570"/>
      <c r="AD30" s="570"/>
      <c r="AE30" s="570"/>
      <c r="AF30" s="44" t="s">
        <v>13</v>
      </c>
      <c r="AL30" s="561">
        <v>0.1</v>
      </c>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C14"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6" zoomScale="130" zoomScaleNormal="130" workbookViewId="0">
      <selection activeCell="AF32" sqref="AF32:AK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63.8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4.4000000000000004</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65</v>
      </c>
      <c r="E24" s="629"/>
      <c r="F24" s="629"/>
      <c r="G24" s="194" t="s">
        <v>198</v>
      </c>
      <c r="H24" s="607">
        <f>+F12</f>
        <v>63.8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4.4000000000000004</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63.8</v>
      </c>
      <c r="Q27" s="612"/>
      <c r="R27" s="612"/>
      <c r="S27" s="612"/>
      <c r="T27" s="44" t="s">
        <v>38</v>
      </c>
      <c r="U27" s="64"/>
      <c r="V27" s="64"/>
      <c r="Y27" s="62" t="s">
        <v>39</v>
      </c>
      <c r="Z27" s="65"/>
      <c r="AH27" s="53"/>
      <c r="AI27" s="53"/>
      <c r="AJ27" s="53"/>
      <c r="AK27" s="53"/>
      <c r="AL27" s="575">
        <f>+AH18+P27</f>
        <v>63.8</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4.4000000000000004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65</v>
      </c>
      <c r="E29" s="629"/>
      <c r="F29" s="629"/>
      <c r="G29" s="194" t="s">
        <v>198</v>
      </c>
      <c r="H29" s="607">
        <f>+AL27</f>
        <v>63.8</v>
      </c>
      <c r="I29" s="608"/>
      <c r="J29" s="194" t="s">
        <v>198</v>
      </c>
      <c r="M29" s="581"/>
      <c r="P29" s="56"/>
      <c r="Q29" s="144"/>
      <c r="R29" s="51" t="s">
        <v>183</v>
      </c>
      <c r="S29" s="583" t="s">
        <v>33</v>
      </c>
      <c r="T29" s="597"/>
      <c r="U29" s="597"/>
      <c r="V29" s="598"/>
      <c r="W29" s="48"/>
      <c r="X29" s="66"/>
      <c r="Y29" s="613" t="s">
        <v>258</v>
      </c>
      <c r="Z29" s="614"/>
      <c r="AA29" s="569">
        <v>59.4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63.8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5</v>
      </c>
      <c r="E31" s="629"/>
      <c r="F31" s="629"/>
      <c r="G31" s="194" t="s">
        <v>198</v>
      </c>
      <c r="H31" s="607">
        <f>+AS24</f>
        <v>4.4000000000000004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6.8965517241379324</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太陽油脂株式会社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2025-08-19T02:13:55Z</dcterms:created>
  <dcterms:modified xsi:type="dcterms:W3CDTF">2025-08-19T02:13:55Z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