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<sst xmlns="http://schemas.openxmlformats.org/spreadsheetml/2006/main" count="3304" uniqueCount="473">
  <si>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</si>
  <si>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</si>
  <si>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</si>
  <si>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</si>
  <si>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</si>
  <si>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</si>
  <si>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</si>
  <si>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</si>
  <si>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</si>
  <si>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</si>
  <si>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</si>
  <si>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</si>
  <si>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</si>
  <si>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</si>
  <si>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</si>
  <si>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</si>
  <si>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</si>
  <si>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</si>
  <si>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</si>
  <si>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</si>
  <si>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</si>
  <si>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</si>
  <si>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</si>
  <si>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</si>
  <si>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</si>
  <si>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</si>
  <si>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</si>
  <si>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</si>
  <si>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</si>
  <si>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</si>
  <si>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</si>
  <si>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</si>
  <si>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</si>
  <si>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</si>
  <si>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</si>
  <si>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</si>
  <si>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</si>
  <si>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</si>
  <si>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</si>
  <si>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</si>
  <si>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</si>
  <si>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</si>
  <si>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</si>
  <si>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</si>
  <si>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</si>
  <si>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</si>
  <si>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</si>
  <si>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</si>
  <si>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</si>
  <si>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</si>
  <si>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</si>
  <si>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</si>
  <si>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</si>
  <si>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</si>
  <si>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</si>
  <si>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</si>
  <si>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</si>
  <si>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</si>
  <si>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</si>
  <si>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</si>
  <si>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</si>
  <si>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</si>
  <si>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</si>
  <si>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</si>
  <si>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</si>
  <si>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</si>
  <si>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</si>
  <si>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</si>
  <si>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</si>
  <si>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</si>
  <si>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</si>
  <si>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</si>
  <si>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</si>
  <si>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</si>
  <si>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</si>
  <si>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</si>
  <si>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</si>
  <si>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</si>
  <si>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</si>
  <si>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</si>
  <si>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</si>
  <si>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</si>
  <si>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</si>
  <si>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</si>
  <si>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</si>
  <si>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</si>
  <si>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</si>
  <si>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</si>
  <si>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</si>
  <si>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</si>
  <si>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</si>
  <si>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</si>
  <si>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</si>
  <si>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</si>
  <si>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</si>
  <si>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</si>
  <si>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</si>
  <si>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</si>
  <si>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</si>
  <si>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</si>
  <si>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</si>
  <si>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</si>
  <si>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</si>
  <si>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</si>
  <si>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</si>
  <si>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</si>
  <si>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</si>
  <si>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</si>
  <si>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</si>
  <si>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</si>
  <si>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</si>
  <si>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</si>
  <si>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</si>
  <si>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</si>
  <si>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</si>
  <si>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</si>
  <si>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</si>
  <si>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</si>
  <si>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</si>
  <si>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</si>
  <si>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</si>
  <si>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</si>
  <si>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</si>
  <si>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</si>
  <si>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</si>
  <si>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</si>
  <si>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</si>
  <si>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</si>
  <si>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</si>
  <si>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</si>
  <si>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</si>
  <si>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</si>
  <si>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</si>
  <si>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</si>
  <si>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</si>
  <si>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</si>
  <si>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</si>
  <si>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</si>
  <si>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</si>
  <si>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</si>
  <si>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</si>
  <si>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</si>
  <si>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</si>
  <si>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</si>
  <si>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</si>
  <si>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</si>
  <si>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</si>
  <si>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</si>
  <si>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</si>
  <si>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</si>
  <si>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</si>
  <si>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</si>
  <si>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</si>
  <si>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</si>
  <si>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</si>
  <si>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</si>
  <si>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</si>
  <si>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</si>
  <si>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</si>
  <si>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</si>
  <si>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</si>
  <si>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</si>
  <si>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</si>
  <si>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</si>
  <si>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</si>
  <si>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</si>
  <si>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</si>
  <si>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</si>
  <si>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</si>
  <si>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</si>
  <si>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</si>
  <si>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</si>
  <si>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</si>
  <si>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</si>
  <si>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</si>
  <si>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</si>
  <si>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</si>
  <si>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</si>
  <si>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</si>
  <si>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</si>
  <si>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</si>
  <si>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</si>
  <si>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</si>
  <si>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</si>
  <si>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</si>
  <si>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</si>
  <si>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</si>
  <si>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</si>
  <si>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</si>
  <si>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</si>
  <si>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</si>
  <si>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</si>
  <si>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</si>
  <si>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</si>
  <si>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</si>
  <si>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</si>
  <si>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</si>
  <si>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</si>
  <si>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</si>
  <si>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</si>
  <si>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</si>
  <si>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</si>
  <si>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</si>
  <si>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</si>
  <si>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</si>
  <si>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</si>
  <si>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</si>
  <si>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</si>
  <si>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</si>
  <si>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</si>
  <si>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</si>
  <si>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</si>
  <si>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</si>
  <si>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</si>
  <si>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</si>
  <si>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</si>
  <si>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</si>
  <si>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</si>
  <si>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</si>
  <si>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</si>
  <si>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</si>
  <si>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</si>
  <si>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</si>
  <si>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</si>
  <si>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</si>
  <si>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</si>
  <si>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</si>
  <si>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</si>
  <si>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</si>
  <si>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</si>
  <si>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</si>
  <si>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</si>
  <si>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</si>
  <si>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</si>
  <si>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</si>
  <si>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</si>
  <si>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</si>
  <si>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</si>
  <si>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</si>
  <si>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</si>
  <si>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</si>
  <si>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</si>
  <si>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</si>
  <si>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</si>
  <si>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</si>
  <si>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</si>
  <si>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</si>
  <si>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</si>
  <si>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</si>
  <si>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</si>
  <si>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</si>
  <si>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</si>
  <si>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</si>
  <si>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</si>
  <si>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</si>
  <si>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</si>
  <si>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</si>
  <si>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</si>
  <si>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</si>
  <si>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</si>
  <si>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</si>
  <si>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</si>
  <si>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</si>
  <si>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</si>
  <si>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</si>
  <si>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</si>
  <si>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</si>
  <si>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</si>
  <si>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</si>
  <si>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</si>
  <si>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</si>
  <si>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</si>
  <si>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</si>
  <si>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</si>
  <si>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</si>
  <si>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</si>
  <si>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</si>
  <si>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</si>
  <si>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</si>
  <si>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</si>
  <si>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</si>
  <si>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</si>
  <si>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</si>
  <si>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</si>
  <si>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</si>
  <si>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</si>
  <si>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</si>
  <si>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</si>
  <si>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</si>
  <si>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</si>
  <si>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</si>
  <si>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</si>
  <si>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</si>
  <si>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</si>
  <si>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</si>
  <si>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</si>
  <si>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</si>
  <si>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</si>
  <si>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</si>
  <si>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</si>
  <si>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</si>
  <si>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</si>
  <si>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</si>
  <si>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</si>
  <si>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</si>
  <si>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</si>
  <si>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</si>
  <si>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</si>
  <si>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</si>
  <si>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</si>
  <si>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</si>
  <si>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</si>
  <si>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</si>
  <si>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</si>
  <si>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</si>
  <si>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</si>
  <si>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</si>
  <si>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</si>
  <si>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</si>
  <si>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</si>
  <si>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</si>
  <si>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</si>
  <si>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</si>
  <si>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</si>
  <si>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</si>
  <si>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</si>
  <si>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</si>
  <si>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</si>
  <si>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</si>
  <si>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</si>
  <si>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</si>
  <si>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</si>
  <si>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</si>
  <si>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</si>
  <si>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</si>
  <si>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</si>
  <si>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</si>
  <si>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</si>
  <si>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</si>
  <si>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</si>
  <si>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</si>
  <si>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</si>
  <si>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</si>
  <si>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</si>
  <si>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</si>
  <si>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</si>
  <si>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</si>
  <si>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</si>
  <si>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</si>
  <si>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</si>
  <si>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</si>
  <si>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</si>
  <si>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</si>
  <si>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</si>
  <si>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</si>
  <si>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</si>
  <si>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</si>
  <si>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</si>
  <si>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</si>
  <si>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</si>
  <si>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</si>
  <si>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</si>
  <si>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</si>
  <si>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</si>
  <si>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</si>
  <si>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</si>
  <si>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</si>
  <si>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</si>
  <si>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</si>
  <si>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</si>
  <si>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</si>
  <si>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</si>
  <si>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</si>
  <si>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</si>
  <si>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</si>
  <si>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</si>
  <si>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</si>
  <si>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</si>
  <si>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</si>
  <si>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</si>
  <si>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</si>
  <si>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</si>
  <si>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</si>
  <si>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</si>
  <si>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</si>
  <si>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</si>
  <si>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</si>
  <si>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</si>
  <si>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</si>
  <si>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</si>
  <si>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</si>
  <si>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</si>
  <si>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</si>
  <si>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</si>
  <si>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</si>
  <si>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</si>
  <si>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</si>
  <si>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</si>
  <si>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</si>
  <si>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</si>
  <si>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</si>
  <si>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</si>
  <si>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</si>
  <si>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</si>
  <si>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</si>
  <si>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</si>
  <si>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</si>
  <si>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</si>
  <si>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</si>
  <si>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</si>
  <si>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</si>
  <si>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</si>
  <si>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</si>
  <si>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</si>
  <si>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</si>
  <si>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</si>
  <si>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</si>
  <si>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</si>
  <si>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</si>
  <si>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</si>
  <si>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</si>
  <si>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</si>
  <si>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</si>
  <si>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</si>
  <si>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</si>
  <si>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</si>
  <si>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</si>
  <si>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</si>
  <si>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</si>
  <si>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</si>
  <si>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</si>
  <si>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</si>
  <si>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</si>
  <si>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</si>
  <si>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</si>
  <si>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</si>
  <si>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</si>
  <si>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</si>
  <si>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</si>
  <si>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</si>
  <si>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</si>
  <si>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</si>
  <si>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</si>
  <si>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</si>
  <si>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</si>
  <si>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</si>
  <si>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</si>
  <si>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</si>
  <si>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</si>
  <si>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</si>
  <si>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</si>
  <si>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</si>
  <si>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</si>
  <si>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</si>
  <si>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</si>
  <si>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</si>
  <si>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</si>
  <si>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</si>
  <si>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</si>
  <si>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</si>
  <si>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</si>
  <si>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</si>
  <si>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</si>
  <si>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横浜市水道局施設部工業用水課
工業用水課長　尾和　弘朗</t>
  </si>
  <si>
    <t>横浜市水道局施設部工業用水課</t>
  </si>
  <si>
    <t>横浜市旭区鶴ケ峰本町三丁目28番２号</t>
  </si>
  <si>
    <t>045-954-3331</t>
  </si>
  <si>
    <t>横浜市長</t>
  </si>
  <si>
    <t>水道業</t>
  </si>
  <si>
    <t>○</t>
  </si>
  <si>
    <t>045-954-3331</t>
    <phoneticPr fontId="3"/>
  </si>
  <si>
    <t>横浜市旭区鶴ケ峰本町三丁目28番２号</t>
    <rPh sb="17" eb="18">
      <t>ゴウ</t>
    </rPh>
    <phoneticPr fontId="3"/>
  </si>
  <si>
    <t>令和  7 年  ６  月  ６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</si>
</sst>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8780" y="2219325"/>
          <a:ext cx="579120" cy="640080"/>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7350" y="2196465"/>
          <a:ext cx="586740"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7350" y="2219325"/>
          <a:ext cx="586740" cy="640080"/>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7350" y="2234565"/>
          <a:ext cx="586740"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7350" y="2207895"/>
          <a:ext cx="586740" cy="640080"/>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7350" y="2207895"/>
          <a:ext cx="586740" cy="640080"/>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7350" y="2230755"/>
          <a:ext cx="586740" cy="632460"/>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55" zoomScaleNormal="100" zoomScaleSheetLayoutView="100" workbookViewId="0">
      <selection activeCell="H63" sqref="H63"/>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469</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472</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467</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471</v>
      </c>
      <c r="K39" s="575"/>
      <c r="L39" s="576"/>
      <c r="M39" s="576"/>
      <c r="N39" s="576"/>
      <c r="O39" s="577"/>
      <c r="Q39" s="24"/>
      <c r="R39" s="99"/>
    </row>
    <row r="40" spans="1:19" ht="26.25" customHeight="1">
      <c r="C40" s="88"/>
      <c r="D40" s="28"/>
      <c r="E40" s="28"/>
      <c r="F40" s="28"/>
      <c r="G40" s="28"/>
      <c r="H40" s="29" t="s">
        <v>7</v>
      </c>
      <c r="I40" s="29"/>
      <c r="J40" s="575" t="s">
        <v>463</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464</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2604</v>
      </c>
      <c r="N48" s="602"/>
      <c r="O48" s="603"/>
    </row>
    <row r="49" spans="3:21" ht="18" customHeight="1">
      <c r="C49" s="552" t="s">
        <v>11</v>
      </c>
      <c r="D49" s="584"/>
      <c r="E49" s="585"/>
      <c r="F49" s="571" t="s">
        <v>465</v>
      </c>
      <c r="G49" s="572"/>
      <c r="H49" s="572"/>
      <c r="I49" s="572"/>
      <c r="J49" s="572"/>
      <c r="K49" s="572"/>
      <c r="L49" s="463" t="s">
        <v>172</v>
      </c>
      <c r="M49" s="466"/>
      <c r="N49" s="604" t="s">
        <v>470</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142</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t="str">
        <f>+別紙!AA9</f>
        <v>0</v>
      </c>
      <c r="I63" s="292" t="s">
        <v>4</v>
      </c>
      <c r="J63" s="623" t="s">
        <v>324</v>
      </c>
      <c r="K63" s="624"/>
      <c r="L63" s="625"/>
      <c r="M63" s="621" t="str">
        <f>+別紙!AA14</f>
        <v>0</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t="str">
        <f>+別紙!AA16</f>
        <v>0</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横浜市水道局施設部工業用水課</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election activeCell="H14" sqref="H14"/>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横浜市水道局施設部工業用水課</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t="str">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v>
      </c>
      <c r="M9" s="392">
        <f>IF(OR(ｷ.紙くず!D24&gt;0,ｷ.紙くず!D24&lt;0),ｷ.紙くず!D24,IF(M$19&gt;0,"0",0))</f>
        <v>0</v>
      </c>
      <c r="N9" s="392">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v>
      </c>
      <c r="AA9" s="394" t="str">
        <f>IF(SUM(G9:Z9)&gt;0,SUM(G9:Z9),IF(AA$19&gt;0,"0",0))</f>
        <v>0</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t="str">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v>
      </c>
      <c r="M14" s="398">
        <f>IF(OR(ｷ.紙くず!D29&gt;0,ｷ.紙くず!D29&lt;0),ｷ.紙くず!D29,IF(M$19&gt;0,"0",0))</f>
        <v>0</v>
      </c>
      <c r="N14" s="398">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v>
      </c>
      <c r="AA14" s="400" t="str">
        <f t="shared" si="0"/>
        <v>0</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t="str">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v>
      </c>
      <c r="AA16" s="400" t="str">
        <f t="shared" si="0"/>
        <v>0</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3544</v>
      </c>
      <c r="I19" s="404">
        <f t="shared" si="1"/>
        <v>0</v>
      </c>
      <c r="J19" s="404">
        <f t="shared" si="1"/>
        <v>0</v>
      </c>
      <c r="K19" s="404">
        <f t="shared" si="1"/>
        <v>0</v>
      </c>
      <c r="L19" s="404">
        <f t="shared" si="1"/>
        <v>0</v>
      </c>
      <c r="M19" s="404">
        <f t="shared" si="1"/>
        <v>0</v>
      </c>
      <c r="N19" s="404">
        <f t="shared" si="1"/>
        <v>0</v>
      </c>
      <c r="O19" s="404">
        <f t="shared" si="1"/>
        <v>0</v>
      </c>
      <c r="P19" s="404">
        <f t="shared" si="1"/>
        <v>0</v>
      </c>
      <c r="Q19" s="404">
        <f t="shared" si="1"/>
        <v>0</v>
      </c>
      <c r="R19" s="404">
        <f t="shared" si="1"/>
        <v>0</v>
      </c>
      <c r="S19" s="404">
        <f t="shared" si="1"/>
        <v>0</v>
      </c>
      <c r="T19" s="404">
        <f t="shared" si="1"/>
        <v>0</v>
      </c>
      <c r="U19" s="404">
        <f t="shared" si="1"/>
        <v>0</v>
      </c>
      <c r="V19" s="404">
        <f t="shared" si="1"/>
        <v>0</v>
      </c>
      <c r="W19" s="404">
        <f t="shared" si="1"/>
        <v>0</v>
      </c>
      <c r="X19" s="404">
        <f t="shared" si="1"/>
        <v>0</v>
      </c>
      <c r="Y19" s="404">
        <f t="shared" si="1"/>
        <v>0</v>
      </c>
      <c r="Z19" s="405">
        <f t="shared" si="1"/>
        <v>0</v>
      </c>
      <c r="AA19" s="406">
        <f t="shared" ref="AA19:AA25" si="2">SUM(G19:Z19)</f>
        <v>3544</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3544</v>
      </c>
      <c r="I41" s="440">
        <f t="shared" si="8"/>
        <v>0</v>
      </c>
      <c r="J41" s="440">
        <f t="shared" si="8"/>
        <v>0</v>
      </c>
      <c r="K41" s="440">
        <f t="shared" si="8"/>
        <v>0</v>
      </c>
      <c r="L41" s="440">
        <f t="shared" si="8"/>
        <v>0</v>
      </c>
      <c r="M41" s="440">
        <f t="shared" si="8"/>
        <v>0</v>
      </c>
      <c r="N41" s="440">
        <f t="shared" si="8"/>
        <v>0</v>
      </c>
      <c r="O41" s="440">
        <f t="shared" si="8"/>
        <v>0</v>
      </c>
      <c r="P41" s="440">
        <f t="shared" si="8"/>
        <v>0</v>
      </c>
      <c r="Q41" s="440">
        <f t="shared" si="8"/>
        <v>0</v>
      </c>
      <c r="R41" s="440">
        <f t="shared" si="8"/>
        <v>0</v>
      </c>
      <c r="S41" s="440">
        <f t="shared" si="8"/>
        <v>0</v>
      </c>
      <c r="T41" s="440">
        <f t="shared" si="8"/>
        <v>0</v>
      </c>
      <c r="U41" s="440">
        <f t="shared" si="8"/>
        <v>0</v>
      </c>
      <c r="V41" s="440">
        <f t="shared" si="8"/>
        <v>0</v>
      </c>
      <c r="W41" s="440">
        <f t="shared" si="8"/>
        <v>0</v>
      </c>
      <c r="X41" s="440">
        <f t="shared" si="8"/>
        <v>0</v>
      </c>
      <c r="Y41" s="440">
        <f t="shared" si="8"/>
        <v>0</v>
      </c>
      <c r="Z41" s="441">
        <f t="shared" si="8"/>
        <v>0</v>
      </c>
      <c r="AA41" s="442">
        <f t="shared" si="4"/>
        <v>3544</v>
      </c>
    </row>
    <row r="42" spans="2:27" ht="20.45" customHeight="1">
      <c r="B42" s="182"/>
      <c r="C42" s="821"/>
      <c r="D42" s="224"/>
      <c r="E42" s="222" t="s">
        <v>262</v>
      </c>
      <c r="F42" s="461"/>
      <c r="G42" s="431">
        <f t="shared" ref="G42:Z42" si="9">SUM(G43:G45)</f>
        <v>0</v>
      </c>
      <c r="H42" s="431">
        <f t="shared" si="9"/>
        <v>3544</v>
      </c>
      <c r="I42" s="431">
        <f t="shared" si="9"/>
        <v>0</v>
      </c>
      <c r="J42" s="431">
        <f t="shared" si="9"/>
        <v>0</v>
      </c>
      <c r="K42" s="431">
        <f t="shared" si="9"/>
        <v>0</v>
      </c>
      <c r="L42" s="431">
        <f t="shared" si="9"/>
        <v>0</v>
      </c>
      <c r="M42" s="431">
        <f t="shared" si="9"/>
        <v>0</v>
      </c>
      <c r="N42" s="431">
        <f t="shared" si="9"/>
        <v>0</v>
      </c>
      <c r="O42" s="431">
        <f t="shared" si="9"/>
        <v>0</v>
      </c>
      <c r="P42" s="431">
        <f t="shared" si="9"/>
        <v>0</v>
      </c>
      <c r="Q42" s="431">
        <f t="shared" si="9"/>
        <v>0</v>
      </c>
      <c r="R42" s="431">
        <f t="shared" si="9"/>
        <v>0</v>
      </c>
      <c r="S42" s="431">
        <f t="shared" si="9"/>
        <v>0</v>
      </c>
      <c r="T42" s="431">
        <f t="shared" si="9"/>
        <v>0</v>
      </c>
      <c r="U42" s="431">
        <f t="shared" si="9"/>
        <v>0</v>
      </c>
      <c r="V42" s="431">
        <f t="shared" si="9"/>
        <v>0</v>
      </c>
      <c r="W42" s="431">
        <f t="shared" si="9"/>
        <v>0</v>
      </c>
      <c r="X42" s="431">
        <f t="shared" si="9"/>
        <v>0</v>
      </c>
      <c r="Y42" s="431">
        <f t="shared" si="9"/>
        <v>0</v>
      </c>
      <c r="Z42" s="432">
        <f t="shared" si="9"/>
        <v>0</v>
      </c>
      <c r="AA42" s="433">
        <f t="shared" si="4"/>
        <v>3544</v>
      </c>
    </row>
    <row r="43" spans="2:27" ht="20.45" customHeight="1">
      <c r="B43" s="182"/>
      <c r="C43" s="821"/>
      <c r="D43" s="225"/>
      <c r="E43" s="220"/>
      <c r="F43" s="218" t="s">
        <v>235</v>
      </c>
      <c r="G43" s="434">
        <f>+ｱ.燃え殻!$AA$28</f>
        <v>0</v>
      </c>
      <c r="H43" s="434">
        <f>+ｲ.汚泥!$AA$28</f>
        <v>3544</v>
      </c>
      <c r="I43" s="434">
        <f>+ｳ.廃油!$AA$28</f>
        <v>0</v>
      </c>
      <c r="J43" s="434">
        <f>+ｴ.廃酸!$AA$28</f>
        <v>0</v>
      </c>
      <c r="K43" s="434">
        <f>+ｵ.廃ｱﾙｶﾘ!$AA$28</f>
        <v>0</v>
      </c>
      <c r="L43" s="434">
        <f>+ｶ.廃ﾌﾟﾗ類!$AA$28</f>
        <v>0</v>
      </c>
      <c r="M43" s="434">
        <f>+ｷ.紙くず!$AA$28</f>
        <v>0</v>
      </c>
      <c r="N43" s="434">
        <f>+ｸ.木くず!$AA$28</f>
        <v>0</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0</v>
      </c>
      <c r="AA43" s="436">
        <f t="shared" si="4"/>
        <v>3544</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3544</v>
      </c>
      <c r="I47" s="443">
        <f>+ｳ.廃油!$AL$27</f>
        <v>0</v>
      </c>
      <c r="J47" s="443">
        <f>+ｴ.廃酸!$AL$27</f>
        <v>0</v>
      </c>
      <c r="K47" s="443">
        <f>+ｵ.廃ｱﾙｶﾘ!$AL$27</f>
        <v>0</v>
      </c>
      <c r="L47" s="443">
        <f>+ｶ.廃ﾌﾟﾗ類!$AL$27</f>
        <v>0</v>
      </c>
      <c r="M47" s="443">
        <f>+ｷ.紙くず!$AL$27</f>
        <v>0</v>
      </c>
      <c r="N47" s="443">
        <f>+ｸ.木くず!$AL$27</f>
        <v>0</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0</v>
      </c>
      <c r="W47" s="443">
        <f>+ﾁ.動物のふん尿!$AL$27</f>
        <v>0</v>
      </c>
      <c r="X47" s="443">
        <f>+ﾂ.動物の死体!$AL$27</f>
        <v>0</v>
      </c>
      <c r="Y47" s="443">
        <f>+ﾃ.ばいじん!$AL$27</f>
        <v>0</v>
      </c>
      <c r="Z47" s="444">
        <f>+ﾄ.混合廃棄物その他!$AL$27</f>
        <v>0</v>
      </c>
      <c r="AA47" s="445">
        <f t="shared" si="4"/>
        <v>3544</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3544</v>
      </c>
      <c r="I49" s="517">
        <f>+ｳ.廃油!$AS$24</f>
        <v>0</v>
      </c>
      <c r="J49" s="517">
        <f>+ｴ.廃酸!$AS$24</f>
        <v>0</v>
      </c>
      <c r="K49" s="517">
        <f>+ｵ.廃ｱﾙｶﾘ!$AS$24</f>
        <v>0</v>
      </c>
      <c r="L49" s="517">
        <f>+ｶ.廃ﾌﾟﾗ類!$AS$24</f>
        <v>0</v>
      </c>
      <c r="M49" s="517">
        <f>+ｷ.紙くず!$AS$24</f>
        <v>0</v>
      </c>
      <c r="N49" s="517">
        <f>+ｸ.木くず!$AS$24</f>
        <v>0</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0</v>
      </c>
      <c r="AA49" s="519">
        <f t="shared" si="4"/>
        <v>3544</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3544</v>
      </c>
      <c r="I63" s="501">
        <f t="shared" si="10"/>
        <v>0</v>
      </c>
      <c r="J63" s="501">
        <f t="shared" si="10"/>
        <v>0</v>
      </c>
      <c r="K63" s="501">
        <f t="shared" si="10"/>
        <v>0</v>
      </c>
      <c r="L63" s="501">
        <f t="shared" si="10"/>
        <v>0</v>
      </c>
      <c r="M63" s="501">
        <f t="shared" si="10"/>
        <v>0</v>
      </c>
      <c r="N63" s="501">
        <f t="shared" si="10"/>
        <v>0</v>
      </c>
      <c r="O63" s="501">
        <f t="shared" si="10"/>
        <v>0</v>
      </c>
      <c r="P63" s="501">
        <f t="shared" si="10"/>
        <v>0</v>
      </c>
      <c r="Q63" s="501">
        <f t="shared" si="10"/>
        <v>0</v>
      </c>
      <c r="R63" s="501">
        <f t="shared" si="10"/>
        <v>0</v>
      </c>
      <c r="S63" s="501">
        <f t="shared" si="10"/>
        <v>0</v>
      </c>
      <c r="T63" s="501">
        <f t="shared" si="10"/>
        <v>0</v>
      </c>
      <c r="U63" s="501">
        <f t="shared" si="10"/>
        <v>0</v>
      </c>
      <c r="V63" s="501">
        <f t="shared" si="10"/>
        <v>0</v>
      </c>
      <c r="W63" s="501">
        <f t="shared" si="10"/>
        <v>0</v>
      </c>
      <c r="X63" s="501">
        <f t="shared" si="10"/>
        <v>0</v>
      </c>
      <c r="Y63" s="501">
        <f t="shared" si="10"/>
        <v>0</v>
      </c>
      <c r="Z63" s="501">
        <f t="shared" si="10"/>
        <v>0</v>
      </c>
      <c r="AA63" s="502">
        <f>+AA9+AA19+AA20</f>
        <v>3544</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J16" sqref="J16:O16"/>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 年  ６  月  ６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横浜市旭区鶴ケ峰本町三丁目28番２号</v>
      </c>
      <c r="K16" s="896"/>
      <c r="L16" s="897"/>
      <c r="M16" s="897"/>
      <c r="N16" s="897"/>
      <c r="O16" s="898"/>
    </row>
    <row r="17" spans="1:48" ht="26.25" customHeight="1">
      <c r="C17" s="248"/>
      <c r="D17" s="249"/>
      <c r="E17" s="249"/>
      <c r="F17" s="249"/>
      <c r="G17" s="249"/>
      <c r="H17" s="253" t="s">
        <v>7</v>
      </c>
      <c r="I17" s="253"/>
      <c r="J17" s="896" t="str">
        <f>+表紙!J40</f>
        <v>横浜市水道局施設部工業用水課
工業用水課長　尾和　弘朗</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045-954-3331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横浜市水道局施設部工業用水課</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2604</v>
      </c>
      <c r="N25" s="882"/>
      <c r="O25" s="883"/>
    </row>
    <row r="26" spans="1:48" ht="18" customHeight="1">
      <c r="C26" s="862" t="s">
        <v>11</v>
      </c>
      <c r="D26" s="863"/>
      <c r="E26" s="864"/>
      <c r="F26" s="856" t="str">
        <f>+表紙!F49</f>
        <v>横浜市旭区鶴ケ峰本町三丁目28番２号</v>
      </c>
      <c r="G26" s="857"/>
      <c r="H26" s="857"/>
      <c r="I26" s="857"/>
      <c r="J26" s="857"/>
      <c r="K26" s="857"/>
      <c r="L26" s="139" t="s">
        <v>172</v>
      </c>
      <c r="M26" s="258"/>
      <c r="N26" s="860" t="str">
        <f>IF(+表紙!N49="","",+表紙!N49)</f>
        <v>045-954-3331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Ｆ－電気・ガス・熱供給・水道業</v>
      </c>
      <c r="G29" s="885"/>
      <c r="H29" s="885"/>
      <c r="I29" s="885"/>
      <c r="J29" s="369" t="s">
        <v>47</v>
      </c>
      <c r="K29" s="369"/>
      <c r="L29" s="886" t="str">
        <f>+表紙!L52</f>
        <v>水道業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0</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t="str">
        <f>+表紙!H63</f>
        <v>0</v>
      </c>
      <c r="I40" s="292" t="s">
        <v>4</v>
      </c>
      <c r="J40" s="623" t="s">
        <v>324</v>
      </c>
      <c r="K40" s="624"/>
      <c r="L40" s="625"/>
      <c r="M40" s="841" t="str">
        <f>+表紙!M63</f>
        <v>0</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t="str">
        <f>+表紙!M65</f>
        <v>0</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9"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3544</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3544</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3544</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3544</v>
      </c>
      <c r="Q27" s="733"/>
      <c r="R27" s="733"/>
      <c r="S27" s="733"/>
      <c r="T27" s="54" t="s">
        <v>38</v>
      </c>
      <c r="U27" s="74"/>
      <c r="V27" s="74"/>
      <c r="Y27" s="72" t="s">
        <v>39</v>
      </c>
      <c r="Z27" s="75"/>
      <c r="AH27" s="63"/>
      <c r="AI27" s="63"/>
      <c r="AJ27" s="63"/>
      <c r="AK27" s="63"/>
      <c r="AL27" s="703">
        <f>+AH18+P27</f>
        <v>3544</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3544</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3544</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3544</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3544</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19"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t="str">
        <f>IF(SUM(F12,F15)&gt;0,SUM(P12,P21,AH9,AS24,AS27,AS31)/SUM(F12,F15)*100,"")</f>
        <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t="str">
        <f>IF(SUM(F12,F15)&gt;0,SUM(P21,AS27,AS31,AU9,AU20)/SUM(F12,F15)*100,"")</f>
        <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横浜市水道局施設部工業用水課</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2025-06-11T07:30:56Z</dcterms:created>
  <dcterms:modified xsi:type="dcterms:W3CDTF">2025-06-11T07:30:57Z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