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customProperty1.bin" ContentType="application/vnd.openxmlformats-officedocument.spreadsheetml.customProperty"/>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P22" i="80"/>
  <c r="V51"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P22" i="75"/>
  <c r="I51"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AL31" i="82" s="1"/>
  <c r="U52" i="94" s="1"/>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31" i="74" s="1"/>
  <c r="H52" i="94" s="1"/>
  <c r="AL27" i="81"/>
  <c r="Y18" i="81"/>
  <c r="X47" i="94"/>
  <c r="X21" i="94"/>
  <c r="X29" i="94"/>
  <c r="X41" i="94"/>
  <c r="Y18" i="75"/>
  <c r="AL27" i="75"/>
  <c r="AL31" i="75" s="1"/>
  <c r="I52" i="94" s="1"/>
  <c r="K19" i="94"/>
  <c r="X35" i="94"/>
  <c r="G32" i="94"/>
  <c r="X33" i="94"/>
  <c r="X20" i="94"/>
  <c r="Y18" i="80"/>
  <c r="AL27" i="80"/>
  <c r="AL31" i="80" s="1"/>
  <c r="V52" i="94" s="1"/>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<sst xmlns="http://schemas.openxmlformats.org/spreadsheetml/2006/main" count="2829" uniqueCount="430">
  <si>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</si>
  <si>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</si>
  <si>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</si>
  <si>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</si>
  <si>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</si>
  <si>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</si>
  <si>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</si>
  <si>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</si>
  <si>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</si>
  <si>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</si>
  <si>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</si>
  <si>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</si>
  <si>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</si>
  <si>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</si>
  <si>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</si>
  <si>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</si>
  <si>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</si>
  <si>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</si>
  <si>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</si>
  <si>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</si>
  <si>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</si>
  <si>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</si>
  <si>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</si>
  <si>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</si>
  <si>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</si>
  <si>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</si>
  <si>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</si>
  <si>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</si>
  <si>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</si>
  <si>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</si>
  <si>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</si>
  <si>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</si>
  <si>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</si>
  <si>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</si>
  <si>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</si>
  <si>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</si>
  <si>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</si>
  <si>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</si>
  <si>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</si>
  <si>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</si>
  <si>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</si>
  <si>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</si>
  <si>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</si>
  <si>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</si>
  <si>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</si>
  <si>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</si>
  <si>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</si>
  <si>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</si>
  <si>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</si>
  <si>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</si>
  <si>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</si>
  <si>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</si>
  <si>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</si>
  <si>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</si>
  <si>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</si>
  <si>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</si>
  <si>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</si>
  <si>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</si>
  <si>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</si>
  <si>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</si>
  <si>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</si>
  <si>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</si>
  <si>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</si>
  <si>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</si>
  <si>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</si>
  <si>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</si>
  <si>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</si>
  <si>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</si>
  <si>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</si>
  <si>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</si>
  <si>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</si>
  <si>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</si>
  <si>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</si>
  <si>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</si>
  <si>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</si>
  <si>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</si>
  <si>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</si>
  <si>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</si>
  <si>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</si>
  <si>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</si>
  <si>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</si>
  <si>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</si>
  <si>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</si>
  <si>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</si>
  <si>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</si>
  <si>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</si>
  <si>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</si>
  <si>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</si>
  <si>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</si>
  <si>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</si>
  <si>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</si>
  <si>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</si>
  <si>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</si>
  <si>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</si>
  <si>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</si>
  <si>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</si>
  <si>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</si>
  <si>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</si>
  <si>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</si>
  <si>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</si>
  <si>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</si>
  <si>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</si>
  <si>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</si>
  <si>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</si>
  <si>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</si>
  <si>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</si>
  <si>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</si>
  <si>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</si>
  <si>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</si>
  <si>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</si>
  <si>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</si>
  <si>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</si>
  <si>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</si>
  <si>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</si>
  <si>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</si>
  <si>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</si>
  <si>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</si>
  <si>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</si>
  <si>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</si>
  <si>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</si>
  <si>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</si>
  <si>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</si>
  <si>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</si>
  <si>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</si>
  <si>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</si>
  <si>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</si>
  <si>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</si>
  <si>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</si>
  <si>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</si>
  <si>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</si>
  <si>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</si>
  <si>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</si>
  <si>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</si>
  <si>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</si>
  <si>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</si>
  <si>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</si>
  <si>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</si>
  <si>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</si>
  <si>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</si>
  <si>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</si>
  <si>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</si>
  <si>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</si>
  <si>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</si>
  <si>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</si>
  <si>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</si>
  <si>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</si>
  <si>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</si>
  <si>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</si>
  <si>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</si>
  <si>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</si>
  <si>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</si>
  <si>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</si>
  <si>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</si>
  <si>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</si>
  <si>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</si>
  <si>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</si>
  <si>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</si>
  <si>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</si>
  <si>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</si>
  <si>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</si>
  <si>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</si>
  <si>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</si>
  <si>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</si>
  <si>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</si>
  <si>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</si>
  <si>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</si>
  <si>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</si>
  <si>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</si>
  <si>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</si>
  <si>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</si>
  <si>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</si>
  <si>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</si>
  <si>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</si>
  <si>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</si>
  <si>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</si>
  <si>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</si>
  <si>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</si>
  <si>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</si>
  <si>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</si>
  <si>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</si>
  <si>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</si>
  <si>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</si>
  <si>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</si>
  <si>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</si>
  <si>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</si>
  <si>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</si>
  <si>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</si>
  <si>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</si>
  <si>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</si>
  <si>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</si>
  <si>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</si>
  <si>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</si>
  <si>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</si>
  <si>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</si>
  <si>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</si>
  <si>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</si>
  <si>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</si>
  <si>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</si>
  <si>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</si>
  <si>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</si>
  <si>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</si>
  <si>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</si>
  <si>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</si>
  <si>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</si>
  <si>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</si>
  <si>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</si>
  <si>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</si>
  <si>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</si>
  <si>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</si>
  <si>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</si>
  <si>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</si>
  <si>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</si>
  <si>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</si>
  <si>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</si>
  <si>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</si>
  <si>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</si>
  <si>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</si>
  <si>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</si>
  <si>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</si>
  <si>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</si>
  <si>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</si>
  <si>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</si>
  <si>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</si>
  <si>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</si>
  <si>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</si>
  <si>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</si>
  <si>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</si>
  <si>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</si>
  <si>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</si>
  <si>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</si>
  <si>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</si>
  <si>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</si>
  <si>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</si>
  <si>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</si>
  <si>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</si>
  <si>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</si>
  <si>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</si>
  <si>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</si>
  <si>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</si>
  <si>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</si>
  <si>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</si>
  <si>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</si>
  <si>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</si>
  <si>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</si>
  <si>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</si>
  <si>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</si>
  <si>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</si>
  <si>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</si>
  <si>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</si>
  <si>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</si>
  <si>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</si>
  <si>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</si>
  <si>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</si>
  <si>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</si>
  <si>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</si>
  <si>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</si>
  <si>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</si>
  <si>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</si>
  <si>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</si>
  <si>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</si>
  <si>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</si>
  <si>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</si>
  <si>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</si>
  <si>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</si>
  <si>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</si>
  <si>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</si>
  <si>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</si>
  <si>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</si>
  <si>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</si>
  <si>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</si>
  <si>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</si>
  <si>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</si>
  <si>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</si>
  <si>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</si>
  <si>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</si>
  <si>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</si>
  <si>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</si>
  <si>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</si>
  <si>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</si>
  <si>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</si>
  <si>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</si>
  <si>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</si>
  <si>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</si>
  <si>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</si>
  <si>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</si>
  <si>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</si>
  <si>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</si>
  <si>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</si>
  <si>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</si>
  <si>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</si>
  <si>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</si>
  <si>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</si>
  <si>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</si>
  <si>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</si>
  <si>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</si>
  <si>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</si>
  <si>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</si>
  <si>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</si>
  <si>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</si>
  <si>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</si>
  <si>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</si>
  <si>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</si>
  <si>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</si>
  <si>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</si>
  <si>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</si>
  <si>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</si>
  <si>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</si>
  <si>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</si>
  <si>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</si>
  <si>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</si>
  <si>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</si>
  <si>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</si>
  <si>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</si>
  <si>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</si>
  <si>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</si>
  <si>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</si>
  <si>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</si>
  <si>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</si>
  <si>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</si>
  <si>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</si>
  <si>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</si>
  <si>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</si>
  <si>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</si>
  <si>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</si>
  <si>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</si>
  <si>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</si>
  <si>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</si>
  <si>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</si>
  <si>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</si>
  <si>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</si>
  <si>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</si>
  <si>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</si>
  <si>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</si>
  <si>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</si>
  <si>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</si>
  <si>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</si>
  <si>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</si>
  <si>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</si>
  <si>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</si>
  <si>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</si>
  <si>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</si>
  <si>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</si>
  <si>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</si>
  <si>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</si>
  <si>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</si>
  <si>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</si>
  <si>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</si>
  <si>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</si>
  <si>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</si>
  <si>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</si>
  <si>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</si>
  <si>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</si>
  <si>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</si>
  <si>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</si>
  <si>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</si>
  <si>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</si>
  <si>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</si>
  <si>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</si>
  <si>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</si>
  <si>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</si>
  <si>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</si>
  <si>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</si>
  <si>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</si>
  <si>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</si>
  <si>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</si>
  <si>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</si>
  <si>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</si>
  <si>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</si>
  <si>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</si>
  <si>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</si>
  <si>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</si>
  <si>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</si>
  <si>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</si>
  <si>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</si>
  <si>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</si>
  <si>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</si>
  <si>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</si>
  <si>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</si>
  <si>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</si>
  <si>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</si>
  <si>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</si>
  <si>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</si>
  <si>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</si>
  <si>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</si>
  <si>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</si>
  <si>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</si>
  <si>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</si>
  <si>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</si>
  <si>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</si>
  <si>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</si>
  <si>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</si>
  <si>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</si>
  <si>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</si>
  <si>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</si>
  <si>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</si>
  <si>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</si>
  <si>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</si>
  <si>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</si>
  <si>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</si>
  <si>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</si>
  <si>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</si>
  <si>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</si>
  <si>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</si>
  <si>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</si>
  <si>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</si>
  <si>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</si>
  <si>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</si>
  <si>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</si>
  <si>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</si>
  <si>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</si>
  <si>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</si>
  <si>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</si>
  <si>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</si>
  <si>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</si>
  <si>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</si>
  <si>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</si>
  <si>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</si>
  <si>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</si>
  <si>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</si>
  <si>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</si>
  <si>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</si>
  <si>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</si>
  <si>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</si>
  <si>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</si>
  <si>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</si>
  <si>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横浜市緑区白山1-18-2</t>
    <rPh sb="0" eb="3">
      <t>ヨコハマシ</t>
    </rPh>
    <rPh sb="3" eb="5">
      <t>ミドリク</t>
    </rPh>
    <rPh sb="5" eb="7">
      <t>ハクサン</t>
    </rPh>
    <phoneticPr fontId="3"/>
  </si>
  <si>
    <t>アトテックジャパン株式会社
代表取締役社長　西田省三</t>
    <rPh sb="9" eb="13">
      <t>カブシキカイシャ</t>
    </rPh>
    <rPh sb="14" eb="19">
      <t>ダイヒョウトリシマリヤク</t>
    </rPh>
    <rPh sb="19" eb="21">
      <t>シャチョウ</t>
    </rPh>
    <rPh sb="22" eb="26">
      <t>ニシダショウゾウ</t>
    </rPh>
    <phoneticPr fontId="3"/>
  </si>
  <si>
    <t>045-937-6133</t>
    <phoneticPr fontId="3"/>
  </si>
  <si>
    <t>アトテックジャパン株式会社　本社</t>
    <rPh sb="9" eb="13">
      <t>カブシキカイシャ</t>
    </rPh>
    <rPh sb="14" eb="16">
      <t>ホンシャ</t>
    </rPh>
    <phoneticPr fontId="3"/>
  </si>
  <si>
    <t>めっき薬品製造販売</t>
    <rPh sb="3" eb="5">
      <t>ヤクヒン</t>
    </rPh>
    <rPh sb="5" eb="9">
      <t>セイゾウハンバイ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</si>
</sst>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customProperty" Target="../customProperty1.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50"/>
  <sheetViews>
    <sheetView showGridLines="0" view="pageBreakPreview" topLeftCell="A75" zoomScaleNormal="100" zoomScaleSheetLayoutView="100" workbookViewId="0">
      <selection activeCell="L56" sqref="L56:M56"/>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130</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v>45832</v>
      </c>
      <c r="M34" s="460"/>
      <c r="N34" s="460"/>
      <c r="O34" s="461"/>
      <c r="Q34" s="15"/>
      <c r="R34" s="15"/>
      <c r="S34" s="15"/>
    </row>
    <row r="35" spans="1:19" ht="13.5">
      <c r="C35" s="76"/>
      <c r="O35" s="78"/>
      <c r="Q35" s="15"/>
      <c r="R35" s="15"/>
      <c r="S35" s="15"/>
    </row>
    <row r="36" spans="1:19" ht="13.5">
      <c r="C36" s="479" t="s">
        <v>41</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425</v>
      </c>
      <c r="K39" s="450"/>
      <c r="L39" s="451"/>
      <c r="M39" s="451"/>
      <c r="N39" s="451"/>
      <c r="O39" s="452"/>
      <c r="Q39" s="15"/>
      <c r="R39" s="15"/>
    </row>
    <row r="40" spans="1:19" ht="26.25" customHeight="1">
      <c r="C40" s="76"/>
      <c r="H40" s="18" t="s">
        <v>7</v>
      </c>
      <c r="I40" s="18"/>
      <c r="J40" s="450" t="s">
        <v>426</v>
      </c>
      <c r="K40" s="450"/>
      <c r="L40" s="451"/>
      <c r="M40" s="451"/>
      <c r="N40" s="451"/>
      <c r="O40" s="452"/>
    </row>
    <row r="41" spans="1:19">
      <c r="C41" s="76"/>
      <c r="J41" s="16" t="s">
        <v>8</v>
      </c>
      <c r="O41" s="77"/>
    </row>
    <row r="42" spans="1:19">
      <c r="C42" s="76"/>
      <c r="J42" s="19" t="s">
        <v>9</v>
      </c>
      <c r="K42" s="19"/>
      <c r="L42" s="496" t="s">
        <v>427</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428</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2538</v>
      </c>
      <c r="N48" s="466"/>
      <c r="O48" s="467"/>
    </row>
    <row r="49" spans="3:21" ht="18.75" customHeight="1">
      <c r="C49" s="417" t="s">
        <v>11</v>
      </c>
      <c r="D49" s="445"/>
      <c r="E49" s="446"/>
      <c r="F49" s="475" t="s">
        <v>425</v>
      </c>
      <c r="G49" s="476"/>
      <c r="H49" s="476"/>
      <c r="I49" s="476"/>
      <c r="J49" s="476"/>
      <c r="K49" s="476"/>
      <c r="L49" s="115" t="s">
        <v>134</v>
      </c>
      <c r="M49" s="367"/>
      <c r="N49" s="468" t="s">
        <v>427</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102</v>
      </c>
      <c r="G52" s="482"/>
      <c r="H52" s="482"/>
      <c r="I52" s="482"/>
      <c r="J52" s="25" t="s">
        <v>47</v>
      </c>
      <c r="K52" s="25"/>
      <c r="L52" s="483" t="s">
        <v>429</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v>12000</v>
      </c>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92.6</v>
      </c>
      <c r="I63" s="216" t="s">
        <v>4</v>
      </c>
      <c r="J63" s="439" t="s">
        <v>228</v>
      </c>
      <c r="K63" s="440"/>
      <c r="L63" s="441"/>
      <c r="M63" s="437">
        <f>+別紙!X14</f>
        <v>92.6</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f>+別紙!X15</f>
        <v>92.6</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89.170000000000016</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2.2599999999999998</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2.5</v>
      </c>
      <c r="E24" s="563"/>
      <c r="F24" s="563"/>
      <c r="G24" s="182" t="s">
        <v>158</v>
      </c>
      <c r="H24" s="534">
        <f>+F12</f>
        <v>2.2599999999999998</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2.2599999999999998</v>
      </c>
      <c r="Q27" s="583"/>
      <c r="R27" s="583"/>
      <c r="S27" s="583"/>
      <c r="T27" s="42" t="s">
        <v>38</v>
      </c>
      <c r="U27" s="62"/>
      <c r="V27" s="62"/>
      <c r="Y27" s="60" t="s">
        <v>39</v>
      </c>
      <c r="Z27" s="63"/>
      <c r="AH27" s="51"/>
      <c r="AI27" s="51"/>
      <c r="AJ27" s="51"/>
      <c r="AK27" s="51"/>
      <c r="AL27" s="546">
        <f>+AH18+P27</f>
        <v>2.2599999999999998</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2.5</v>
      </c>
      <c r="E29" s="563"/>
      <c r="F29" s="563"/>
      <c r="G29" s="182" t="s">
        <v>158</v>
      </c>
      <c r="H29" s="534">
        <f>+AL27</f>
        <v>2.2599999999999998</v>
      </c>
      <c r="I29" s="535"/>
      <c r="J29" s="182" t="s">
        <v>158</v>
      </c>
      <c r="M29" s="581"/>
      <c r="P29" s="54"/>
      <c r="Q29" s="133"/>
      <c r="R29" s="49" t="s">
        <v>145</v>
      </c>
      <c r="S29" s="562" t="s">
        <v>33</v>
      </c>
      <c r="T29" s="577"/>
      <c r="U29" s="577"/>
      <c r="V29" s="578"/>
      <c r="W29" s="46"/>
      <c r="X29" s="64"/>
      <c r="Y29" s="573" t="s">
        <v>191</v>
      </c>
      <c r="Z29" s="574"/>
      <c r="AA29" s="572">
        <v>2.2599999999999998</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2.5</v>
      </c>
      <c r="E30" s="563"/>
      <c r="F30" s="563"/>
      <c r="G30" s="182" t="s">
        <v>158</v>
      </c>
      <c r="H30" s="534">
        <f>+AL30</f>
        <v>2.2599999999999998</v>
      </c>
      <c r="I30" s="535"/>
      <c r="J30" s="182" t="s">
        <v>158</v>
      </c>
      <c r="M30" s="581"/>
      <c r="P30" s="54"/>
      <c r="R30" s="550">
        <f>+ROUND(AA28,2)+ROUND(AA29,2)+ROUND(AA30,2)</f>
        <v>2.2599999999999998</v>
      </c>
      <c r="S30" s="583"/>
      <c r="T30" s="583"/>
      <c r="U30" s="583"/>
      <c r="V30" s="42" t="s">
        <v>16</v>
      </c>
      <c r="Y30" s="573" t="s">
        <v>148</v>
      </c>
      <c r="Z30" s="574"/>
      <c r="AA30" s="572"/>
      <c r="AB30" s="563"/>
      <c r="AC30" s="563"/>
      <c r="AD30" s="563"/>
      <c r="AE30" s="563"/>
      <c r="AF30" s="42" t="s">
        <v>13</v>
      </c>
      <c r="AL30" s="542">
        <v>2.2599999999999998</v>
      </c>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0.02</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0.1</v>
      </c>
      <c r="E24" s="563"/>
      <c r="F24" s="563"/>
      <c r="G24" s="182" t="s">
        <v>158</v>
      </c>
      <c r="H24" s="534">
        <f>+F12</f>
        <v>0.02</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0.02</v>
      </c>
      <c r="Q27" s="583"/>
      <c r="R27" s="583"/>
      <c r="S27" s="583"/>
      <c r="T27" s="42" t="s">
        <v>38</v>
      </c>
      <c r="U27" s="62"/>
      <c r="V27" s="62"/>
      <c r="Y27" s="60" t="s">
        <v>39</v>
      </c>
      <c r="Z27" s="63"/>
      <c r="AH27" s="51"/>
      <c r="AI27" s="51"/>
      <c r="AJ27" s="51"/>
      <c r="AK27" s="51"/>
      <c r="AL27" s="546">
        <f>+AH18+P27</f>
        <v>0.02</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0.1</v>
      </c>
      <c r="E29" s="563"/>
      <c r="F29" s="563"/>
      <c r="G29" s="182" t="s">
        <v>158</v>
      </c>
      <c r="H29" s="534">
        <f>+AL27</f>
        <v>0.02</v>
      </c>
      <c r="I29" s="535"/>
      <c r="J29" s="182" t="s">
        <v>158</v>
      </c>
      <c r="M29" s="581"/>
      <c r="P29" s="54"/>
      <c r="Q29" s="133"/>
      <c r="R29" s="49" t="s">
        <v>145</v>
      </c>
      <c r="S29" s="562" t="s">
        <v>33</v>
      </c>
      <c r="T29" s="577"/>
      <c r="U29" s="577"/>
      <c r="V29" s="578"/>
      <c r="W29" s="46"/>
      <c r="X29" s="64"/>
      <c r="Y29" s="573" t="s">
        <v>191</v>
      </c>
      <c r="Z29" s="574"/>
      <c r="AA29" s="572">
        <v>0.02</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0.1</v>
      </c>
      <c r="E30" s="563"/>
      <c r="F30" s="563"/>
      <c r="G30" s="182" t="s">
        <v>158</v>
      </c>
      <c r="H30" s="534">
        <f>+AL30</f>
        <v>0.02</v>
      </c>
      <c r="I30" s="535"/>
      <c r="J30" s="182" t="s">
        <v>158</v>
      </c>
      <c r="M30" s="581"/>
      <c r="P30" s="54"/>
      <c r="R30" s="550">
        <f>+ROUND(AA28,2)+ROUND(AA29,2)+ROUND(AA30,2)</f>
        <v>0.02</v>
      </c>
      <c r="S30" s="583"/>
      <c r="T30" s="583"/>
      <c r="U30" s="583"/>
      <c r="V30" s="42" t="s">
        <v>16</v>
      </c>
      <c r="Y30" s="573" t="s">
        <v>148</v>
      </c>
      <c r="Z30" s="574"/>
      <c r="AA30" s="572"/>
      <c r="AB30" s="563"/>
      <c r="AC30" s="563"/>
      <c r="AD30" s="563"/>
      <c r="AE30" s="563"/>
      <c r="AF30" s="42" t="s">
        <v>13</v>
      </c>
      <c r="AL30" s="542">
        <v>0.02</v>
      </c>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ustomProperties>
    <customPr name="IbpWorksheetKeyString_GUID" r:id="rId1"/>
  </customPropertie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abSelected="1" topLeftCell="A4"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　</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アトテックジャパン株式会社　本社</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75</v>
      </c>
      <c r="I9" s="312">
        <f>IF(OR(ｳ.特管廃ｱﾙｶﾘ!D24&gt;0,ｳ.特管廃ｱﾙｶﾘ!D24&lt;0),ｳ.特管廃ｱﾙｶﾘ!D24,IF(I$19&gt;0,"0",0))</f>
        <v>15</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2.5</v>
      </c>
      <c r="V9" s="312">
        <f>IF(OR(ﾀ.有害廃ｱﾙｶﾘ!D24&gt;0,ﾀ.有害廃ｱﾙｶﾘ!D24&lt;0),ﾀ.有害廃ｱﾙｶﾘ!D24,IF(V$19&gt;0,"0",0))</f>
        <v>0.1</v>
      </c>
      <c r="W9" s="312">
        <f>IF(OR(ﾁ.廃水銀等!D24&gt;0,ﾁ.廃水銀等!D24&lt;0),ﾁ.廃水銀等!D24,IF(W$19&gt;0,"0",0))</f>
        <v>0</v>
      </c>
      <c r="X9" s="313">
        <f t="shared" ref="X9:X18" si="0">IF(SUM(G9:W9)&gt;0,SUM(G9:W9),IF(X$19&gt;0,"0",0))</f>
        <v>92.6</v>
      </c>
    </row>
    <row r="10" spans="2:24" ht="24" customHeight="1">
      <c r="B10" s="158" t="s">
        <v>327</v>
      </c>
      <c r="C10" s="634" t="s">
        <v>244</v>
      </c>
      <c r="D10" s="634"/>
      <c r="E10" s="634"/>
      <c r="F10" s="635"/>
      <c r="G10" s="314">
        <f>IF(OR(ｱ.特管廃油!D25&gt;0,ｱ.特管廃油!D25&lt;0),ｱ.特管廃油!D25,IF(G$19&gt;0,"0",0))</f>
        <v>0</v>
      </c>
      <c r="H10" s="314" t="str">
        <f>IF(OR(ｲ.特管廃酸!D25&gt;0,ｲ.特管廃酸!D25&lt;0),ｲ.特管廃酸!D25,IF(H$19&gt;0,"0",0))</f>
        <v>0</v>
      </c>
      <c r="I10" s="314" t="str">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t="str">
        <f>IF(OR(ｿ.有害廃酸!D25&gt;0,ｿ.有害廃酸!D25&lt;0),ｿ.有害廃酸!D25,IF(U$19&gt;0,"0",0))</f>
        <v>0</v>
      </c>
      <c r="V10" s="314" t="str">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t="str">
        <f>IF(OR(ｲ.特管廃酸!D26&gt;0,ｲ.特管廃酸!D26&lt;0),ｲ.特管廃酸!D26,IF(H$19&gt;0,"0",0))</f>
        <v>0</v>
      </c>
      <c r="I11" s="316" t="str">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t="str">
        <f>IF(OR(ｿ.有害廃酸!D26&gt;0,ｿ.有害廃酸!D26&lt;0),ｿ.有害廃酸!D26,IF(U$19&gt;0,"0",0))</f>
        <v>0</v>
      </c>
      <c r="V11" s="316" t="str">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t="str">
        <f>IF(OR(ｲ.特管廃酸!D27&gt;0,ｲ.特管廃酸!D27&lt;0),ｲ.特管廃酸!D27,IF(H$19&gt;0,"0",0))</f>
        <v>0</v>
      </c>
      <c r="I12" s="316" t="str">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t="str">
        <f>IF(OR(ｿ.有害廃酸!D27&gt;0,ｿ.有害廃酸!D27&lt;0),ｿ.有害廃酸!D27,IF(U$19&gt;0,"0",0))</f>
        <v>0</v>
      </c>
      <c r="V12" s="316" t="str">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t="str">
        <f>IF(OR(ｲ.特管廃酸!D28&gt;0,ｲ.特管廃酸!D28&lt;0),ｲ.特管廃酸!D28,IF(H$19&gt;0,"0",0))</f>
        <v>0</v>
      </c>
      <c r="I13" s="316" t="str">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t="str">
        <f>IF(OR(ｿ.有害廃酸!D28&gt;0,ｿ.有害廃酸!D28&lt;0),ｿ.有害廃酸!D28,IF(U$19&gt;0,"0",0))</f>
        <v>0</v>
      </c>
      <c r="V13" s="316" t="str">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75</v>
      </c>
      <c r="I14" s="316">
        <f>IF(OR(ｳ.特管廃ｱﾙｶﾘ!D29&gt;0,ｳ.特管廃ｱﾙｶﾘ!D29&lt;0),ｳ.特管廃ｱﾙｶﾘ!D29,IF(I$19&gt;0,"0",0))</f>
        <v>15</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2.5</v>
      </c>
      <c r="V14" s="316">
        <f>IF(OR(ﾀ.有害廃ｱﾙｶﾘ!D29&gt;0,ﾀ.有害廃ｱﾙｶﾘ!D29&lt;0),ﾀ.有害廃ｱﾙｶﾘ!D29,IF(V$19&gt;0,"0",0))</f>
        <v>0.1</v>
      </c>
      <c r="W14" s="317">
        <f>IF(OR(ﾁ.廃水銀等!D29&gt;0,ﾁ.廃水銀等!D29&lt;0),ﾁ.廃水銀等!D29,IF(W$19&gt;0,"0",0))</f>
        <v>0</v>
      </c>
      <c r="X14" s="318">
        <f t="shared" si="0"/>
        <v>92.6</v>
      </c>
    </row>
    <row r="15" spans="2:24" ht="24" customHeight="1">
      <c r="B15" s="158" t="s">
        <v>184</v>
      </c>
      <c r="C15" s="636" t="s">
        <v>182</v>
      </c>
      <c r="D15" s="636"/>
      <c r="E15" s="636"/>
      <c r="F15" s="637"/>
      <c r="G15" s="316">
        <f>IF(OR(ｱ.特管廃油!D30&gt;0,ｱ.特管廃油!D30&lt;0),ｱ.特管廃油!D30,IF(G$19&gt;0,"0",0))</f>
        <v>0</v>
      </c>
      <c r="H15" s="316">
        <f>IF(OR(ｲ.特管廃酸!D30&gt;0,ｲ.特管廃酸!D30&lt;0),ｲ.特管廃酸!D30,IF(H$19&gt;0,"0",0))</f>
        <v>75</v>
      </c>
      <c r="I15" s="316">
        <f>IF(OR(ｳ.特管廃ｱﾙｶﾘ!D30&gt;0,ｳ.特管廃ｱﾙｶﾘ!D30&lt;0),ｳ.特管廃ｱﾙｶﾘ!D30,IF(I$19&gt;0,"0",0))</f>
        <v>15</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2.5</v>
      </c>
      <c r="V15" s="316">
        <f>IF(OR(ﾀ.有害廃ｱﾙｶﾘ!D30&gt;0,ﾀ.有害廃ｱﾙｶﾘ!D30&lt;0),ﾀ.有害廃ｱﾙｶﾘ!D30,IF(V$19&gt;0,"0",0))</f>
        <v>0.1</v>
      </c>
      <c r="W15" s="317">
        <f>IF(OR(ﾁ.廃水銀等!D30&gt;0,ﾁ.廃水銀等!D30&lt;0),ﾁ.廃水銀等!D30,IF(W$19&gt;0,"0",0))</f>
        <v>0</v>
      </c>
      <c r="X15" s="318">
        <f t="shared" si="0"/>
        <v>92.6</v>
      </c>
    </row>
    <row r="16" spans="2:24" ht="24" customHeight="1">
      <c r="B16" s="158" t="s">
        <v>185</v>
      </c>
      <c r="C16" s="636" t="s">
        <v>183</v>
      </c>
      <c r="D16" s="636"/>
      <c r="E16" s="636"/>
      <c r="F16" s="637"/>
      <c r="G16" s="316">
        <f>IF(OR(ｱ.特管廃油!D31&gt;0,ｱ.特管廃油!D31&lt;0),ｱ.特管廃油!D31,IF(G$19&gt;0,"0",0))</f>
        <v>0</v>
      </c>
      <c r="H16" s="316" t="str">
        <f>IF(OR(ｲ.特管廃酸!D31&gt;0,ｲ.特管廃酸!D31&lt;0),ｲ.特管廃酸!D31,IF(H$19&gt;0,"0",0))</f>
        <v>0</v>
      </c>
      <c r="I16" s="316" t="str">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t="str">
        <f>IF(OR(ｿ.有害廃酸!D31&gt;0,ｿ.有害廃酸!D31&lt;0),ｿ.有害廃酸!D31,IF(U$19&gt;0,"0",0))</f>
        <v>0</v>
      </c>
      <c r="V16" s="316" t="str">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400</v>
      </c>
      <c r="D17" s="636"/>
      <c r="E17" s="636"/>
      <c r="F17" s="637"/>
      <c r="G17" s="316">
        <f>IF(OR(ｱ.特管廃油!D32&gt;0,ｱ.特管廃油!D32&lt;0),ｱ.特管廃油!D32,IF(G$19&gt;0,"0",0))</f>
        <v>0</v>
      </c>
      <c r="H17" s="316" t="str">
        <f>IF(OR(ｲ.特管廃酸!D32&gt;0,ｲ.特管廃酸!D32&lt;0),ｲ.特管廃酸!D32,IF(H$19&gt;0,"0",0))</f>
        <v>0</v>
      </c>
      <c r="I17" s="316" t="str">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t="str">
        <f>IF(OR(ｿ.有害廃酸!D32&gt;0,ｿ.有害廃酸!D32&lt;0),ｿ.有害廃酸!D32,IF(U$19&gt;0,"0",0))</f>
        <v>0</v>
      </c>
      <c r="V17" s="316" t="str">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f>IF(OR(ｱ.特管廃油!D33&gt;0,ｱ.特管廃油!D33&lt;0),ｱ.特管廃油!D33,IF(G$19&gt;0,"0",0))</f>
        <v>0</v>
      </c>
      <c r="H18" s="319" t="str">
        <f>IF(OR(ｲ.特管廃酸!D33&gt;0,ｲ.特管廃酸!D33&lt;0),ｲ.特管廃酸!D33,IF(H$19&gt;0,"0",0))</f>
        <v>0</v>
      </c>
      <c r="I18" s="319" t="str">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t="str">
        <f>IF(OR(ｿ.有害廃酸!D33&gt;0,ｿ.有害廃酸!D33&lt;0),ｿ.有害廃酸!D33,IF(U$19&gt;0,"0",0))</f>
        <v>0</v>
      </c>
      <c r="V18" s="319" t="str">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74.930000000000007</v>
      </c>
      <c r="I19" s="322">
        <f t="shared" si="1"/>
        <v>11.96</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2.2599999999999998</v>
      </c>
      <c r="V19" s="322">
        <f t="shared" si="1"/>
        <v>0.02</v>
      </c>
      <c r="W19" s="322">
        <f>+W37+W25+W23+W22+W21-W20</f>
        <v>0</v>
      </c>
      <c r="X19" s="323">
        <f t="shared" ref="X19:X47" si="2">SUM(G19:W19)</f>
        <v>89.170000000000016</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74.930000000000007</v>
      </c>
      <c r="I37" s="346">
        <f t="shared" si="7"/>
        <v>11.96</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2.2599999999999998</v>
      </c>
      <c r="V37" s="346">
        <f t="shared" si="7"/>
        <v>0.02</v>
      </c>
      <c r="W37" s="346">
        <f>+W38+W42</f>
        <v>0</v>
      </c>
      <c r="X37" s="347">
        <f t="shared" si="2"/>
        <v>89.170000000000016</v>
      </c>
    </row>
    <row r="38" spans="2:24" ht="24" customHeight="1">
      <c r="B38" s="156"/>
      <c r="C38" s="658"/>
      <c r="D38" s="195"/>
      <c r="E38" s="193" t="s">
        <v>195</v>
      </c>
      <c r="F38" s="360"/>
      <c r="G38" s="340">
        <f t="shared" ref="G38:V38" si="8">SUM(G39:G41)</f>
        <v>0</v>
      </c>
      <c r="H38" s="340">
        <f t="shared" si="8"/>
        <v>74.930000000000007</v>
      </c>
      <c r="I38" s="340">
        <f t="shared" si="8"/>
        <v>11.96</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2.2599999999999998</v>
      </c>
      <c r="V38" s="340">
        <f t="shared" si="8"/>
        <v>0.02</v>
      </c>
      <c r="W38" s="340">
        <f>SUM(W39:W41)</f>
        <v>0</v>
      </c>
      <c r="X38" s="341">
        <f t="shared" si="2"/>
        <v>89.170000000000016</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v>
      </c>
      <c r="H40" s="342">
        <f>+ｲ.特管廃酸!$AA$29</f>
        <v>74.930000000000007</v>
      </c>
      <c r="I40" s="342">
        <f>+ｳ.特管廃ｱﾙｶﾘ!$AA$29</f>
        <v>11.96</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2.2599999999999998</v>
      </c>
      <c r="V40" s="342">
        <f>+ﾀ.有害廃ｱﾙｶﾘ!$AA$29</f>
        <v>0.02</v>
      </c>
      <c r="W40" s="342">
        <f>+ﾁ.廃水銀等!$AA$29</f>
        <v>0</v>
      </c>
      <c r="X40" s="343">
        <f t="shared" si="2"/>
        <v>89.170000000000016</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74.930000000000007</v>
      </c>
      <c r="I43" s="348">
        <f>+ｳ.特管廃ｱﾙｶﾘ!$AL$27</f>
        <v>11.96</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2.2599999999999998</v>
      </c>
      <c r="V43" s="348">
        <f>+ﾀ.有害廃ｱﾙｶﾘ!$AL$27</f>
        <v>0.02</v>
      </c>
      <c r="W43" s="348">
        <f>+ﾁ.廃水銀等!$AL$27</f>
        <v>0</v>
      </c>
      <c r="X43" s="349">
        <f t="shared" si="2"/>
        <v>89.170000000000016</v>
      </c>
    </row>
    <row r="44" spans="2:24" ht="24" customHeight="1">
      <c r="B44" s="156"/>
      <c r="C44" s="163"/>
      <c r="D44" s="161" t="s">
        <v>150</v>
      </c>
      <c r="E44" s="656" t="s">
        <v>178</v>
      </c>
      <c r="F44" s="657"/>
      <c r="G44" s="350">
        <f>+ｱ.特管廃油!$AL$30</f>
        <v>0</v>
      </c>
      <c r="H44" s="350">
        <f>+ｲ.特管廃酸!$AL$30</f>
        <v>74.930000000000007</v>
      </c>
      <c r="I44" s="350">
        <f>+ｳ.特管廃ｱﾙｶﾘ!$AL$30</f>
        <v>11.96</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2.2599999999999998</v>
      </c>
      <c r="V44" s="350">
        <f>+ﾀ.有害廃ｱﾙｶﾘ!$AL$30</f>
        <v>0.02</v>
      </c>
      <c r="W44" s="350">
        <f>+ﾁ.廃水銀等!$AL$30</f>
        <v>0</v>
      </c>
      <c r="X44" s="351">
        <f t="shared" si="2"/>
        <v>89.170000000000016</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149.93</v>
      </c>
      <c r="I55" s="385">
        <f t="shared" si="9"/>
        <v>26.96</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4.76</v>
      </c>
      <c r="V55" s="385">
        <f t="shared" si="9"/>
        <v>0.12000000000000001</v>
      </c>
      <c r="W55" s="385">
        <f>IF(W9="0",+W19+W20,+W9+W19+W20)</f>
        <v>0</v>
      </c>
      <c r="X55" s="386">
        <f>+X9+X19+X20</f>
        <v>181.77</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4" zoomScaleNormal="100" workbookViewId="0">
      <selection activeCell="D25" sqref="D25:F25"/>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　</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アトテックジャパン株式会社　本社</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　</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f>+表紙!L34</f>
        <v>45832</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横浜市緑区白山1-18-2</v>
      </c>
      <c r="K16" s="684"/>
      <c r="L16" s="685"/>
      <c r="M16" s="685"/>
      <c r="N16" s="685"/>
      <c r="O16" s="686"/>
    </row>
    <row r="17" spans="1:17" ht="26.25" customHeight="1">
      <c r="C17" s="76"/>
      <c r="H17" s="18" t="s">
        <v>7</v>
      </c>
      <c r="I17" s="18"/>
      <c r="J17" s="684" t="str">
        <f>+表紙!J40</f>
        <v>アトテックジャパン株式会社
代表取締役社長　西田省三</v>
      </c>
      <c r="K17" s="684"/>
      <c r="L17" s="685"/>
      <c r="M17" s="685"/>
      <c r="N17" s="685"/>
      <c r="O17" s="686"/>
    </row>
    <row r="18" spans="1:17">
      <c r="C18" s="76"/>
      <c r="J18" s="16" t="s">
        <v>8</v>
      </c>
      <c r="O18" s="77"/>
    </row>
    <row r="19" spans="1:17">
      <c r="C19" s="76"/>
      <c r="J19" s="19" t="s">
        <v>9</v>
      </c>
      <c r="K19" s="19"/>
      <c r="L19" s="689" t="str">
        <f>IF(+表紙!L42="","",+表紙!L42)</f>
        <v>045-937-6133</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アトテックジャパン株式会社　本社</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2538</v>
      </c>
      <c r="N25" s="702"/>
      <c r="O25" s="703"/>
    </row>
    <row r="26" spans="1:17" ht="18.600000000000001" customHeight="1">
      <c r="C26" s="417" t="s">
        <v>11</v>
      </c>
      <c r="D26" s="445"/>
      <c r="E26" s="446"/>
      <c r="F26" s="706" t="str">
        <f>+表紙!F49</f>
        <v>横浜市緑区白山1-18-2</v>
      </c>
      <c r="G26" s="707"/>
      <c r="H26" s="707"/>
      <c r="I26" s="707"/>
      <c r="J26" s="707"/>
      <c r="K26" s="707"/>
      <c r="L26" s="115" t="s">
        <v>134</v>
      </c>
      <c r="M26" s="207"/>
      <c r="N26" s="723" t="str">
        <f>IF(+表紙!N49="","",+表紙!N49)</f>
        <v>045-937-6133</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Ｅ16－化学工業</v>
      </c>
      <c r="G29" s="720"/>
      <c r="H29" s="720"/>
      <c r="I29" s="720"/>
      <c r="J29" s="25" t="s">
        <v>47</v>
      </c>
      <c r="K29" s="25"/>
      <c r="L29" s="725" t="str">
        <f>IF(+表紙!L52="","",+表紙!L52)</f>
        <v>めっき薬品製造販売</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f>IF(+表紙!L56="","",+表紙!L56)</f>
        <v>12000</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t="str">
        <f>IF(+表紙!F59="","",+表紙!F59)</f>
        <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92.6</v>
      </c>
      <c r="I40" s="216" t="s">
        <v>4</v>
      </c>
      <c r="J40" s="439" t="s">
        <v>293</v>
      </c>
      <c r="K40" s="440"/>
      <c r="L40" s="441"/>
      <c r="M40" s="680">
        <f>+表紙!M63</f>
        <v>92.6</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f>+表紙!M64</f>
        <v>92.6</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t="str">
        <f>IF(表紙!M69="","",表紙!M69)</f>
        <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89.170000000000016</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74.930000000000007</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75</v>
      </c>
      <c r="E24" s="563"/>
      <c r="F24" s="563"/>
      <c r="G24" s="182" t="s">
        <v>158</v>
      </c>
      <c r="H24" s="534">
        <f>+F12</f>
        <v>74.930000000000007</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74.930000000000007</v>
      </c>
      <c r="Q27" s="583"/>
      <c r="R27" s="583"/>
      <c r="S27" s="583"/>
      <c r="T27" s="42" t="s">
        <v>38</v>
      </c>
      <c r="U27" s="62"/>
      <c r="V27" s="62"/>
      <c r="Y27" s="60" t="s">
        <v>39</v>
      </c>
      <c r="Z27" s="63"/>
      <c r="AH27" s="51"/>
      <c r="AI27" s="51"/>
      <c r="AJ27" s="51"/>
      <c r="AK27" s="51"/>
      <c r="AL27" s="546">
        <f>+AH18+P27</f>
        <v>74.930000000000007</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75</v>
      </c>
      <c r="E29" s="563"/>
      <c r="F29" s="563"/>
      <c r="G29" s="182" t="s">
        <v>158</v>
      </c>
      <c r="H29" s="534">
        <f>+AL27</f>
        <v>74.930000000000007</v>
      </c>
      <c r="I29" s="535"/>
      <c r="J29" s="182" t="s">
        <v>158</v>
      </c>
      <c r="M29" s="581"/>
      <c r="P29" s="54"/>
      <c r="Q29" s="133"/>
      <c r="R29" s="49" t="s">
        <v>145</v>
      </c>
      <c r="S29" s="562" t="s">
        <v>33</v>
      </c>
      <c r="T29" s="577"/>
      <c r="U29" s="577"/>
      <c r="V29" s="578"/>
      <c r="W29" s="46"/>
      <c r="X29" s="64"/>
      <c r="Y29" s="573" t="s">
        <v>191</v>
      </c>
      <c r="Z29" s="574"/>
      <c r="AA29" s="572">
        <v>74.930000000000007</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75</v>
      </c>
      <c r="E30" s="563"/>
      <c r="F30" s="563"/>
      <c r="G30" s="182" t="s">
        <v>158</v>
      </c>
      <c r="H30" s="534">
        <f>+AL30</f>
        <v>74.930000000000007</v>
      </c>
      <c r="I30" s="535"/>
      <c r="J30" s="182" t="s">
        <v>158</v>
      </c>
      <c r="M30" s="581"/>
      <c r="P30" s="54"/>
      <c r="R30" s="550">
        <f>+ROUND(AA28,2)+ROUND(AA29,2)+ROUND(AA30,2)</f>
        <v>74.930000000000007</v>
      </c>
      <c r="S30" s="583"/>
      <c r="T30" s="583"/>
      <c r="U30" s="583"/>
      <c r="V30" s="42" t="s">
        <v>16</v>
      </c>
      <c r="Y30" s="573" t="s">
        <v>148</v>
      </c>
      <c r="Z30" s="574"/>
      <c r="AA30" s="572"/>
      <c r="AB30" s="563"/>
      <c r="AC30" s="563"/>
      <c r="AD30" s="563"/>
      <c r="AE30" s="563"/>
      <c r="AF30" s="42" t="s">
        <v>13</v>
      </c>
      <c r="AL30" s="542">
        <v>74.930000000000007</v>
      </c>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11.96</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15</v>
      </c>
      <c r="E24" s="563"/>
      <c r="F24" s="563"/>
      <c r="G24" s="182" t="s">
        <v>158</v>
      </c>
      <c r="H24" s="534">
        <f>+F12</f>
        <v>11.96</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11.96</v>
      </c>
      <c r="Q27" s="583"/>
      <c r="R27" s="583"/>
      <c r="S27" s="583"/>
      <c r="T27" s="42" t="s">
        <v>38</v>
      </c>
      <c r="U27" s="62"/>
      <c r="V27" s="62"/>
      <c r="Y27" s="60" t="s">
        <v>39</v>
      </c>
      <c r="Z27" s="63"/>
      <c r="AH27" s="51"/>
      <c r="AI27" s="51"/>
      <c r="AJ27" s="51"/>
      <c r="AK27" s="51"/>
      <c r="AL27" s="546">
        <f>+AH18+P27</f>
        <v>11.96</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15</v>
      </c>
      <c r="E29" s="563"/>
      <c r="F29" s="563"/>
      <c r="G29" s="182" t="s">
        <v>158</v>
      </c>
      <c r="H29" s="534">
        <f>+AL27</f>
        <v>11.96</v>
      </c>
      <c r="I29" s="535"/>
      <c r="J29" s="182" t="s">
        <v>158</v>
      </c>
      <c r="M29" s="581"/>
      <c r="P29" s="54"/>
      <c r="Q29" s="133"/>
      <c r="R29" s="49" t="s">
        <v>145</v>
      </c>
      <c r="S29" s="562" t="s">
        <v>33</v>
      </c>
      <c r="T29" s="577"/>
      <c r="U29" s="577"/>
      <c r="V29" s="578"/>
      <c r="W29" s="46"/>
      <c r="X29" s="64"/>
      <c r="Y29" s="573" t="s">
        <v>191</v>
      </c>
      <c r="Z29" s="574"/>
      <c r="AA29" s="572">
        <v>11.96</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15</v>
      </c>
      <c r="E30" s="563"/>
      <c r="F30" s="563"/>
      <c r="G30" s="182" t="s">
        <v>158</v>
      </c>
      <c r="H30" s="534">
        <f>+AL30</f>
        <v>11.96</v>
      </c>
      <c r="I30" s="535"/>
      <c r="J30" s="182" t="s">
        <v>158</v>
      </c>
      <c r="M30" s="581"/>
      <c r="P30" s="54"/>
      <c r="R30" s="550">
        <f>+ROUND(AA28,2)+ROUND(AA29,2)+ROUND(AA30,2)</f>
        <v>11.96</v>
      </c>
      <c r="S30" s="583"/>
      <c r="T30" s="583"/>
      <c r="U30" s="583"/>
      <c r="V30" s="42" t="s">
        <v>16</v>
      </c>
      <c r="Y30" s="573" t="s">
        <v>148</v>
      </c>
      <c r="Z30" s="574"/>
      <c r="AA30" s="572"/>
      <c r="AB30" s="563"/>
      <c r="AC30" s="563"/>
      <c r="AD30" s="563"/>
      <c r="AE30" s="563"/>
      <c r="AF30" s="42" t="s">
        <v>13</v>
      </c>
      <c r="AL30" s="542">
        <v>11.96</v>
      </c>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　</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アトテックジャパン株式会社　本社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2025-06-27T05:17:17Z</dcterms:created>
  <dcterms:modified xsi:type="dcterms:W3CDTF">2025-06-27T05:17:17Z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