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codeName="ThisWorkbook" defaultThemeVersion="124226"/>
  <xr:revisionPtr revIDLastSave="0" documentId="13_ncr:1_{73C2CC24-BF3E-4973-A8AF-9CE16C915AA8}" xr6:coauthVersionLast="46" xr6:coauthVersionMax="47" xr10:uidLastSave="{00000000-0000-0000-0000-000000000000}"/>
  <bookViews>
    <workbookView xWindow="-120" yWindow="-120" windowWidth="20730" windowHeight="1116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X34" i="94" l="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V19"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<sst xmlns="http://schemas.openxmlformats.org/spreadsheetml/2006/main" count="2829" uniqueCount="435">
  <si>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</si>
  <si>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</si>
  <si>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</si>
  <si>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</si>
  <si>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</si>
  <si>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</si>
  <si>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</si>
  <si>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</si>
  <si>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</si>
  <si>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</si>
  <si>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</si>
  <si>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</si>
  <si>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</si>
  <si>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</si>
  <si>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</si>
  <si>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</si>
  <si>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</si>
  <si>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</si>
  <si>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</si>
  <si>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</si>
  <si>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</si>
  <si>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</si>
  <si>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</si>
  <si>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</si>
  <si>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</si>
  <si>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</si>
  <si>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</si>
  <si>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</si>
  <si>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</si>
  <si>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</si>
  <si>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</si>
  <si>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</si>
  <si>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</si>
  <si>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</si>
  <si>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</si>
  <si>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</si>
  <si>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</si>
  <si>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</si>
  <si>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</si>
  <si>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</si>
  <si>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</si>
  <si>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</si>
  <si>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</si>
  <si>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</si>
  <si>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</si>
  <si>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</si>
  <si>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</si>
  <si>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</si>
  <si>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</si>
  <si>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</si>
  <si>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</si>
  <si>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</si>
  <si>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</si>
  <si>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</si>
  <si>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</si>
  <si>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</si>
  <si>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</si>
  <si>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</si>
  <si>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</si>
  <si>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</si>
  <si>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</si>
  <si>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</si>
  <si>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</si>
  <si>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</si>
  <si>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</si>
  <si>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</si>
  <si>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</si>
  <si>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</si>
  <si>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</si>
  <si>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</si>
  <si>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</si>
  <si>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</si>
  <si>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</si>
  <si>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</si>
  <si>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</si>
  <si>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</si>
  <si>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</si>
  <si>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</si>
  <si>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</si>
  <si>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</si>
  <si>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</si>
  <si>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</si>
  <si>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</si>
  <si>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</si>
  <si>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</si>
  <si>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</si>
  <si>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</si>
  <si>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</si>
  <si>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</si>
  <si>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</si>
  <si>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</si>
  <si>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</si>
  <si>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</si>
  <si>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</si>
  <si>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</si>
  <si>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</si>
  <si>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</si>
  <si>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</si>
  <si>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</si>
  <si>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</si>
  <si>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</si>
  <si>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</si>
  <si>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</si>
  <si>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</si>
  <si>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</si>
  <si>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</si>
  <si>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</si>
  <si>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</si>
  <si>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</si>
  <si>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</si>
  <si>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</si>
  <si>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</si>
  <si>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</si>
  <si>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</si>
  <si>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</si>
  <si>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</si>
  <si>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</si>
  <si>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</si>
  <si>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</si>
  <si>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</si>
  <si>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</si>
  <si>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</si>
  <si>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</si>
  <si>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</si>
  <si>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</si>
  <si>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</si>
  <si>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</si>
  <si>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</si>
  <si>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</si>
  <si>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</si>
  <si>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</si>
  <si>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</si>
  <si>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</si>
  <si>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</si>
  <si>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</si>
  <si>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</si>
  <si>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</si>
  <si>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</si>
  <si>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</si>
  <si>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</si>
  <si>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</si>
  <si>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</si>
  <si>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</si>
  <si>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</si>
  <si>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</si>
  <si>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</si>
  <si>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</si>
  <si>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</si>
  <si>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</si>
  <si>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</si>
  <si>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</si>
  <si>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</si>
  <si>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</si>
  <si>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</si>
  <si>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</si>
  <si>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</si>
  <si>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</si>
  <si>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</si>
  <si>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</si>
  <si>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</si>
  <si>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</si>
  <si>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</si>
  <si>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</si>
  <si>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</si>
  <si>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</si>
  <si>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</si>
  <si>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</si>
  <si>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</si>
  <si>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</si>
  <si>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</si>
  <si>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</si>
  <si>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</si>
  <si>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</si>
  <si>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</si>
  <si>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</si>
  <si>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</si>
  <si>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</si>
  <si>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</si>
  <si>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</si>
  <si>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</si>
  <si>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</si>
  <si>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</si>
  <si>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</si>
  <si>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</si>
  <si>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</si>
  <si>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</si>
  <si>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</si>
  <si>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</si>
  <si>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</si>
  <si>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</si>
  <si>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</si>
  <si>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</si>
  <si>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</si>
  <si>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</si>
  <si>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</si>
  <si>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</si>
  <si>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</si>
  <si>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</si>
  <si>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</si>
  <si>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</si>
  <si>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</si>
  <si>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</si>
  <si>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</si>
  <si>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</si>
  <si>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</si>
  <si>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</si>
  <si>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</si>
  <si>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</si>
  <si>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</si>
  <si>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</si>
  <si>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</si>
  <si>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</si>
  <si>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</si>
  <si>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</si>
  <si>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</si>
  <si>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</si>
  <si>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</si>
  <si>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</si>
  <si>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</si>
  <si>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</si>
  <si>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</si>
  <si>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</si>
  <si>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</si>
  <si>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</si>
  <si>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</si>
  <si>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</si>
  <si>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</si>
  <si>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</si>
  <si>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</si>
  <si>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</si>
  <si>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</si>
  <si>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</si>
  <si>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</si>
  <si>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</si>
  <si>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</si>
  <si>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</si>
  <si>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</si>
  <si>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</si>
  <si>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</si>
  <si>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</si>
  <si>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</si>
  <si>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</si>
  <si>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</si>
  <si>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</si>
  <si>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</si>
  <si>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</si>
  <si>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</si>
  <si>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</si>
  <si>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</si>
  <si>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</si>
  <si>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</si>
  <si>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</si>
  <si>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</si>
  <si>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</si>
  <si>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</si>
  <si>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</si>
  <si>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</si>
  <si>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</si>
  <si>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</si>
  <si>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</si>
  <si>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</si>
  <si>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</si>
  <si>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</si>
  <si>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</si>
  <si>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</si>
  <si>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</si>
  <si>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</si>
  <si>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</si>
  <si>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</si>
  <si>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</si>
  <si>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</si>
  <si>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</si>
  <si>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</si>
  <si>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</si>
  <si>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</si>
  <si>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</si>
  <si>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</si>
  <si>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</si>
  <si>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</si>
  <si>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</si>
  <si>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</si>
  <si>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</si>
  <si>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</si>
  <si>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</si>
  <si>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</si>
  <si>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</si>
  <si>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</si>
  <si>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</si>
  <si>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</si>
  <si>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</si>
  <si>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</si>
  <si>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</si>
  <si>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</si>
  <si>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</si>
  <si>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</si>
  <si>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</si>
  <si>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</si>
  <si>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</si>
  <si>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</si>
  <si>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</si>
  <si>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</si>
  <si>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</si>
  <si>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</si>
  <si>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</si>
  <si>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</si>
  <si>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</si>
  <si>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</si>
  <si>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</si>
  <si>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</si>
  <si>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</si>
  <si>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</si>
  <si>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</si>
  <si>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</si>
  <si>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</si>
  <si>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</si>
  <si>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</si>
  <si>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</si>
  <si>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</si>
  <si>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</si>
  <si>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</si>
  <si>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</si>
  <si>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</si>
  <si>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</si>
  <si>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</si>
  <si>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</si>
  <si>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</si>
  <si>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</si>
  <si>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</si>
  <si>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</si>
  <si>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</si>
  <si>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</si>
  <si>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</si>
  <si>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</si>
  <si>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</si>
  <si>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</si>
  <si>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</si>
  <si>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</si>
  <si>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</si>
  <si>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</si>
  <si>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</si>
  <si>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</si>
  <si>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</si>
  <si>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</si>
  <si>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</si>
  <si>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</si>
  <si>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</si>
  <si>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</si>
  <si>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</si>
  <si>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</si>
  <si>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</si>
  <si>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</si>
  <si>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</si>
  <si>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</si>
  <si>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</si>
  <si>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</si>
  <si>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</si>
  <si>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</si>
  <si>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</si>
  <si>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</si>
  <si>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</si>
  <si>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</si>
  <si>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</si>
  <si>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</si>
  <si>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</si>
  <si>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</si>
  <si>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</si>
  <si>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</si>
  <si>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</si>
  <si>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</si>
  <si>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</si>
  <si>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</si>
  <si>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</si>
  <si>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</si>
  <si>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</si>
  <si>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</si>
  <si>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</si>
  <si>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</si>
  <si>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</si>
  <si>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</si>
  <si>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</si>
  <si>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</si>
  <si>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</si>
  <si>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</si>
  <si>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</si>
  <si>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</si>
  <si>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</si>
  <si>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</si>
  <si>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</si>
  <si>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</si>
  <si>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</si>
  <si>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</si>
  <si>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</si>
  <si>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</si>
  <si>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</si>
  <si>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</si>
  <si>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</si>
  <si>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</si>
  <si>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</si>
  <si>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</si>
  <si>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</si>
  <si>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</si>
  <si>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</si>
  <si>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</si>
  <si>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</si>
  <si>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</si>
  <si>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</si>
  <si>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</si>
  <si>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</si>
  <si>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</si>
  <si>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</si>
  <si>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</si>
  <si>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</si>
  <si>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</si>
  <si>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</si>
  <si>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</si>
  <si>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</si>
  <si>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</si>
  <si>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</si>
  <si>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</si>
  <si>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</si>
  <si>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</si>
  <si>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</si>
  <si>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</si>
  <si>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</si>
  <si>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</si>
  <si>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神奈川県　横浜市　港北区　新羽町　1261</t>
    <phoneticPr fontId="3"/>
  </si>
  <si>
    <t>株式会社　浅川製作所　浅川　辰彦</t>
    <phoneticPr fontId="3"/>
  </si>
  <si>
    <t>株式会社　浅川製作所　川和工場</t>
    <phoneticPr fontId="3"/>
  </si>
  <si>
    <t>神奈川県　横浜市　都筑区　川和町　561</t>
    <phoneticPr fontId="3"/>
  </si>
  <si>
    <t>045-531-1291</t>
    <phoneticPr fontId="3"/>
  </si>
  <si>
    <t>横浜市長</t>
    <phoneticPr fontId="3"/>
  </si>
  <si>
    <t>Ｅ31－輸送用機械器具製造業</t>
    <phoneticPr fontId="3"/>
  </si>
  <si>
    <t>自動車部品の製造</t>
  </si>
  <si>
    <t>045-932-3661</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</si>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</sst>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31" zoomScaleNormal="100" zoomScaleSheetLayoutView="100" workbookViewId="0">
      <selection activeCell="F60" sqref="F60:O6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434</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v>45827</v>
      </c>
      <c r="M34" s="460"/>
      <c r="N34" s="460"/>
      <c r="O34" s="461"/>
      <c r="Q34" s="15"/>
      <c r="R34" s="15"/>
      <c r="S34" s="15"/>
    </row>
    <row r="35" spans="1:19" ht="13.5">
      <c r="C35" s="76"/>
      <c r="O35" s="78"/>
      <c r="Q35" s="15"/>
      <c r="R35" s="15"/>
      <c r="S35" s="15"/>
    </row>
    <row r="36" spans="1:19" ht="13.5">
      <c r="C36" s="479" t="s">
        <v>430</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425</v>
      </c>
      <c r="K39" s="450"/>
      <c r="L39" s="451"/>
      <c r="M39" s="451"/>
      <c r="N39" s="451"/>
      <c r="O39" s="452"/>
      <c r="Q39" s="15"/>
      <c r="R39" s="15"/>
    </row>
    <row r="40" spans="1:19" ht="26.25" customHeight="1">
      <c r="C40" s="76"/>
      <c r="H40" s="18" t="s">
        <v>7</v>
      </c>
      <c r="I40" s="18"/>
      <c r="J40" s="450" t="s">
        <v>426</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427</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2511</v>
      </c>
      <c r="N48" s="466"/>
      <c r="O48" s="467"/>
    </row>
    <row r="49" spans="3:21" ht="18.75" customHeight="1">
      <c r="C49" s="417" t="s">
        <v>11</v>
      </c>
      <c r="D49" s="445"/>
      <c r="E49" s="446"/>
      <c r="F49" s="475" t="s">
        <v>428</v>
      </c>
      <c r="G49" s="476"/>
      <c r="H49" s="476"/>
      <c r="I49" s="476"/>
      <c r="J49" s="476"/>
      <c r="K49" s="476"/>
      <c r="L49" s="115" t="s">
        <v>134</v>
      </c>
      <c r="M49" s="367"/>
      <c r="N49" s="468" t="s">
        <v>433</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431</v>
      </c>
      <c r="G52" s="482"/>
      <c r="H52" s="482"/>
      <c r="I52" s="482"/>
      <c r="J52" s="25" t="s">
        <v>47</v>
      </c>
      <c r="K52" s="25"/>
      <c r="L52" s="483" t="s">
        <v>432</v>
      </c>
      <c r="M52" s="483"/>
      <c r="N52" s="484"/>
      <c r="O52" s="485"/>
      <c r="Q52" s="21"/>
    </row>
    <row r="53" spans="3:21" ht="19.5" customHeight="1">
      <c r="C53" s="288"/>
      <c r="D53" s="299" t="s">
        <v>19</v>
      </c>
      <c r="E53" s="300" t="s">
        <v>339</v>
      </c>
      <c r="F53" s="486" t="s">
        <v>340</v>
      </c>
      <c r="G53" s="487"/>
      <c r="H53" s="488"/>
      <c r="I53" s="486" t="s">
        <v>341</v>
      </c>
      <c r="J53" s="489"/>
      <c r="K53" s="490"/>
      <c r="L53" s="491">
        <v>20000</v>
      </c>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220</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102.5</v>
      </c>
      <c r="I63" s="216" t="s">
        <v>4</v>
      </c>
      <c r="J63" s="439" t="s">
        <v>228</v>
      </c>
      <c r="K63" s="440"/>
      <c r="L63" s="441"/>
      <c r="M63" s="437">
        <f>+別紙!X14</f>
        <v>102.5</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0</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251</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5" zoomScaleNormal="100" workbookViewId="0">
      <selection activeCell="AS37" sqref="AS37"/>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v>0</v>
      </c>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251</v>
      </c>
      <c r="G12" s="547"/>
      <c r="H12" s="547"/>
      <c r="I12" s="222" t="s">
        <v>13</v>
      </c>
      <c r="J12" s="51"/>
      <c r="K12" s="52"/>
      <c r="L12" s="51"/>
      <c r="M12" s="581"/>
      <c r="N12" s="53"/>
      <c r="P12" s="542">
        <v>0</v>
      </c>
      <c r="Q12" s="597"/>
      <c r="R12" s="597"/>
      <c r="S12" s="597"/>
      <c r="T12" s="50" t="s">
        <v>13</v>
      </c>
      <c r="U12" s="51"/>
      <c r="V12" s="51"/>
      <c r="W12" s="51"/>
      <c r="X12" s="51"/>
      <c r="Y12"/>
      <c r="Z12"/>
      <c r="AA12"/>
      <c r="AB12"/>
      <c r="AC12" s="54"/>
      <c r="AE12" s="622"/>
      <c r="AG12" s="126"/>
      <c r="AH12" s="542">
        <v>0</v>
      </c>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v>0</v>
      </c>
      <c r="G15" s="559"/>
      <c r="H15" s="559"/>
      <c r="I15" s="42" t="s">
        <v>13</v>
      </c>
      <c r="J15" s="51"/>
      <c r="K15" s="54"/>
      <c r="L15" s="51"/>
      <c r="M15" s="581"/>
      <c r="N15" s="54"/>
      <c r="P15" s="542">
        <v>0</v>
      </c>
      <c r="Q15" s="597"/>
      <c r="R15" s="597"/>
      <c r="S15" s="597"/>
      <c r="T15" s="50" t="s">
        <v>13</v>
      </c>
      <c r="U15" s="51"/>
      <c r="V15" s="51"/>
      <c r="W15" s="51"/>
      <c r="X15" s="51"/>
      <c r="Y15"/>
      <c r="Z15"/>
      <c r="AA15"/>
      <c r="AB15"/>
      <c r="AC15" s="54"/>
      <c r="AH15" s="572">
        <v>0</v>
      </c>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v>0</v>
      </c>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v>0</v>
      </c>
      <c r="AV17" s="42" t="s">
        <v>34</v>
      </c>
      <c r="AW17" s="382"/>
    </row>
    <row r="18" spans="2:49" ht="27" customHeight="1" thickBot="1">
      <c r="K18" s="54"/>
      <c r="L18" s="51"/>
      <c r="M18" s="581"/>
      <c r="N18" s="54"/>
      <c r="P18" s="542">
        <v>0</v>
      </c>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v>0</v>
      </c>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v>0</v>
      </c>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v>0</v>
      </c>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251</v>
      </c>
      <c r="I24" s="535"/>
      <c r="J24" s="182" t="s">
        <v>158</v>
      </c>
      <c r="K24" s="54"/>
      <c r="L24" s="51"/>
      <c r="M24" s="582"/>
      <c r="P24" s="572">
        <v>0</v>
      </c>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251</v>
      </c>
      <c r="Q27" s="583"/>
      <c r="R27" s="583"/>
      <c r="S27" s="583"/>
      <c r="T27" s="42" t="s">
        <v>38</v>
      </c>
      <c r="U27" s="62"/>
      <c r="V27" s="62"/>
      <c r="Y27" s="60" t="s">
        <v>39</v>
      </c>
      <c r="Z27" s="63"/>
      <c r="AH27" s="51"/>
      <c r="AI27" s="51"/>
      <c r="AJ27" s="51"/>
      <c r="AK27" s="51"/>
      <c r="AL27" s="546">
        <f>+AH18+P27</f>
        <v>251</v>
      </c>
      <c r="AM27" s="547"/>
      <c r="AN27" s="547"/>
      <c r="AO27" s="547"/>
      <c r="AP27" s="50" t="s">
        <v>13</v>
      </c>
      <c r="AQ27" s="239"/>
      <c r="AR27" s="117"/>
      <c r="AS27" s="542">
        <v>0</v>
      </c>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0</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251</v>
      </c>
      <c r="I29" s="535"/>
      <c r="J29" s="182" t="s">
        <v>158</v>
      </c>
      <c r="M29" s="581"/>
      <c r="P29" s="54"/>
      <c r="Q29" s="133"/>
      <c r="R29" s="49" t="s">
        <v>145</v>
      </c>
      <c r="S29" s="562" t="s">
        <v>33</v>
      </c>
      <c r="T29" s="577"/>
      <c r="U29" s="577"/>
      <c r="V29" s="578"/>
      <c r="W29" s="46"/>
      <c r="X29" s="64"/>
      <c r="Y29" s="573" t="s">
        <v>191</v>
      </c>
      <c r="Z29" s="574"/>
      <c r="AA29" s="572">
        <v>251</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251</v>
      </c>
      <c r="S30" s="583"/>
      <c r="T30" s="583"/>
      <c r="U30" s="583"/>
      <c r="V30" s="42" t="s">
        <v>16</v>
      </c>
      <c r="Y30" s="573" t="s">
        <v>148</v>
      </c>
      <c r="Z30" s="574"/>
      <c r="AA30" s="572">
        <v>0</v>
      </c>
      <c r="AB30" s="563"/>
      <c r="AC30" s="563"/>
      <c r="AD30" s="563"/>
      <c r="AE30" s="563"/>
      <c r="AF30" s="42" t="s">
        <v>13</v>
      </c>
      <c r="AL30" s="542">
        <v>0</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v>0</v>
      </c>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55" zoomScaleNormal="55"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株式会社　浅川製作所　川和工場</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102.5</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t="str">
        <f>IF(OR(ﾀ.有害廃ｱﾙｶﾘ!D24&gt;0,ﾀ.有害廃ｱﾙｶﾘ!D24&lt;0),ﾀ.有害廃ｱﾙｶﾘ!D24,IF(V$19&gt;0,"0",0))</f>
        <v>0</v>
      </c>
      <c r="W9" s="312">
        <f>IF(OR(ﾁ.廃水銀等!D24&gt;0,ﾁ.廃水銀等!D24&lt;0),ﾁ.廃水銀等!D24,IF(W$19&gt;0,"0",0))</f>
        <v>0</v>
      </c>
      <c r="X9" s="313">
        <f t="shared" ref="X9:X18" si="0">IF(SUM(G9:W9)&gt;0,SUM(G9:W9),IF(X$19&gt;0,"0",0))</f>
        <v>102.5</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t="str">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t="str">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t="str">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t="str">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102.5</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t="str">
        <f>IF(OR(ﾀ.有害廃ｱﾙｶﾘ!D29&gt;0,ﾀ.有害廃ｱﾙｶﾘ!D29&lt;0),ﾀ.有害廃ｱﾙｶﾘ!D29,IF(V$19&gt;0,"0",0))</f>
        <v>0</v>
      </c>
      <c r="W14" s="317">
        <f>IF(OR(ﾁ.廃水銀等!D29&gt;0,ﾁ.廃水銀等!D29&lt;0),ﾁ.廃水銀等!D29,IF(W$19&gt;0,"0",0))</f>
        <v>0</v>
      </c>
      <c r="X14" s="318">
        <f t="shared" si="0"/>
        <v>102.5</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t="str">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t="str">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t="str">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t="str">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251</v>
      </c>
      <c r="W19" s="322">
        <f>+W37+W25+W23+W22+W21-W20</f>
        <v>0</v>
      </c>
      <c r="X19" s="323">
        <f t="shared" ref="X19:X47" si="2">SUM(G19:W19)</f>
        <v>251</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251</v>
      </c>
      <c r="W37" s="346">
        <f>+W38+W42</f>
        <v>0</v>
      </c>
      <c r="X37" s="347">
        <f t="shared" si="2"/>
        <v>251</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251</v>
      </c>
      <c r="W38" s="340">
        <f>SUM(W39:W41)</f>
        <v>0</v>
      </c>
      <c r="X38" s="341">
        <f t="shared" si="2"/>
        <v>251</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251</v>
      </c>
      <c r="W40" s="342">
        <f>+ﾁ.廃水銀等!$AA$29</f>
        <v>0</v>
      </c>
      <c r="X40" s="343">
        <f t="shared" si="2"/>
        <v>251</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251</v>
      </c>
      <c r="W43" s="348">
        <f>+ﾁ.廃水銀等!$AL$27</f>
        <v>0</v>
      </c>
      <c r="X43" s="349">
        <f t="shared" si="2"/>
        <v>251</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102.5</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251</v>
      </c>
      <c r="W55" s="385">
        <f>IF(W9="0",+W19+W20,+W9+W19+W20)</f>
        <v>0</v>
      </c>
      <c r="X55" s="386">
        <f>+X9+X19+X20</f>
        <v>353.5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株式会社　浅川製作所　川和工場</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f>+表紙!L34</f>
        <v>45827</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　横浜市　港北区　新羽町　1261</v>
      </c>
      <c r="K16" s="684"/>
      <c r="L16" s="685"/>
      <c r="M16" s="685"/>
      <c r="N16" s="685"/>
      <c r="O16" s="686"/>
    </row>
    <row r="17" spans="1:17" ht="26.25" customHeight="1">
      <c r="C17" s="76"/>
      <c r="H17" s="18" t="s">
        <v>7</v>
      </c>
      <c r="I17" s="18"/>
      <c r="J17" s="684" t="str">
        <f>+表紙!J40</f>
        <v>株式会社　浅川製作所　浅川　辰彦</v>
      </c>
      <c r="K17" s="684"/>
      <c r="L17" s="685"/>
      <c r="M17" s="685"/>
      <c r="N17" s="685"/>
      <c r="O17" s="686"/>
    </row>
    <row r="18" spans="1:17">
      <c r="C18" s="76"/>
      <c r="J18" s="16" t="s">
        <v>8</v>
      </c>
      <c r="O18" s="77"/>
    </row>
    <row r="19" spans="1:17">
      <c r="C19" s="76"/>
      <c r="J19" s="19" t="s">
        <v>9</v>
      </c>
      <c r="K19" s="19"/>
      <c r="L19" s="689" t="str">
        <f>IF(+表紙!L42="","",+表紙!L42)</f>
        <v>045-531-1291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株式会社　浅川製作所　川和工場</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2511</v>
      </c>
      <c r="N25" s="702"/>
      <c r="O25" s="703"/>
    </row>
    <row r="26" spans="1:17" ht="18.600000000000001" customHeight="1">
      <c r="C26" s="417" t="s">
        <v>11</v>
      </c>
      <c r="D26" s="445"/>
      <c r="E26" s="446"/>
      <c r="F26" s="706" t="str">
        <f>+表紙!F49</f>
        <v>神奈川県　横浜市　都筑区　川和町　561</v>
      </c>
      <c r="G26" s="707"/>
      <c r="H26" s="707"/>
      <c r="I26" s="707"/>
      <c r="J26" s="707"/>
      <c r="K26" s="707"/>
      <c r="L26" s="115" t="s">
        <v>134</v>
      </c>
      <c r="M26" s="207"/>
      <c r="N26" s="723" t="str">
        <f>IF(+表紙!N49="","",+表紙!N49)</f>
        <v>045-932-3661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Ｅ31－輸送用機械器具製造業</v>
      </c>
      <c r="G29" s="720"/>
      <c r="H29" s="720"/>
      <c r="I29" s="720"/>
      <c r="J29" s="25" t="s">
        <v>47</v>
      </c>
      <c r="K29" s="25"/>
      <c r="L29" s="725" t="str">
        <f>IF(+表紙!L52="","",+表紙!L52)</f>
        <v>自動車部品の製造</v>
      </c>
      <c r="M29" s="725"/>
      <c r="N29" s="726"/>
      <c r="O29" s="727"/>
      <c r="Q29" s="21"/>
    </row>
    <row r="30" spans="1:17" ht="19.5" customHeight="1">
      <c r="C30" s="288"/>
      <c r="D30" s="299" t="s">
        <v>19</v>
      </c>
      <c r="E30" s="300" t="s">
        <v>339</v>
      </c>
      <c r="F30" s="718" t="s">
        <v>340</v>
      </c>
      <c r="G30" s="487"/>
      <c r="H30" s="719"/>
      <c r="I30" s="718" t="s">
        <v>341</v>
      </c>
      <c r="J30" s="489"/>
      <c r="K30" s="490"/>
      <c r="L30" s="721">
        <f>IF(+表紙!L53="","",+表紙!L53)</f>
        <v>20000</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220</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102.5</v>
      </c>
      <c r="I40" s="216" t="s">
        <v>4</v>
      </c>
      <c r="J40" s="439" t="s">
        <v>293</v>
      </c>
      <c r="K40" s="440"/>
      <c r="L40" s="441"/>
      <c r="M40" s="680">
        <f>+表紙!M63</f>
        <v>102.5</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0</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251</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3"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102.5</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102.5</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浅川製作所　川和工場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2025-07-14T00:08:13Z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