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filterPrivacy="1" codeName="ThisWorkbook"/>
  <xr:revisionPtr revIDLastSave="0" documentId="13_ncr:1_{04FAC9A7-A990-4AF0-97E8-360CE1528821}" xr6:coauthVersionLast="46" xr6:coauthVersionMax="47" xr10:uidLastSave="{00000000-0000-0000-0000-000000000000}"/>
  <bookViews>
    <workbookView xWindow="-120" yWindow="-120" windowWidth="20730" windowHeight="1116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6"/>
  <c r="J61" i="94" s="1"/>
  <c r="AS28" i="77"/>
  <c r="K61" i="94" s="1"/>
  <c r="AS28" i="85"/>
  <c r="M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7" l="1"/>
  <c r="K49" i="94"/>
  <c r="H31" i="76"/>
  <c r="J49" i="94"/>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AS32" i="75" s="1"/>
  <c r="I62" i="94"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S28" i="86" s="1"/>
  <c r="N61" i="94" s="1"/>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AL31" i="74" s="1"/>
  <c r="H60" i="94" s="1"/>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5" l="1"/>
  <c r="AS28" i="75"/>
  <c r="I61" i="94" s="1"/>
  <c r="P16" i="75"/>
  <c r="I58"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<sst xmlns="http://schemas.openxmlformats.org/spreadsheetml/2006/main" count="3303" uniqueCount="473">
  <si>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</si>
  <si>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</si>
  <si>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</si>
  <si>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</si>
  <si>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</si>
  <si>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</si>
  <si>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</si>
  <si>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</si>
  <si>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</si>
  <si>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</si>
  <si>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</si>
  <si>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</si>
  <si>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</si>
  <si>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</si>
  <si>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</si>
  <si>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</si>
  <si>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</si>
  <si>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</si>
  <si>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</si>
  <si>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</si>
  <si>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</si>
  <si>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</si>
  <si>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</si>
  <si>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</si>
  <si>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</si>
  <si>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</si>
  <si>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</si>
  <si>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</si>
  <si>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</si>
  <si>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</si>
  <si>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</si>
  <si>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</si>
  <si>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</si>
  <si>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</si>
  <si>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</si>
  <si>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</si>
  <si>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</si>
  <si>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</si>
  <si>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</si>
  <si>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</si>
  <si>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</si>
  <si>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</si>
  <si>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</si>
  <si>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</si>
  <si>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</si>
  <si>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</si>
  <si>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</si>
  <si>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</si>
  <si>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</si>
  <si>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</si>
  <si>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</si>
  <si>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</si>
  <si>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</si>
  <si>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</si>
  <si>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</si>
  <si>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</si>
  <si>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</si>
  <si>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</si>
  <si>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</si>
  <si>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</si>
  <si>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</si>
  <si>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</si>
  <si>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</si>
  <si>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</si>
  <si>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</si>
  <si>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</si>
  <si>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</si>
  <si>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</si>
  <si>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</si>
  <si>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</si>
  <si>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</si>
  <si>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</si>
  <si>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</si>
  <si>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</si>
  <si>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</si>
  <si>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</si>
  <si>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</si>
  <si>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</si>
  <si>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</si>
  <si>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</si>
  <si>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</si>
  <si>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</si>
  <si>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</si>
  <si>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</si>
  <si>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</si>
  <si>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</si>
  <si>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</si>
  <si>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</si>
  <si>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</si>
  <si>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</si>
  <si>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</si>
  <si>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</si>
  <si>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</si>
  <si>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</si>
  <si>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</si>
  <si>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</si>
  <si>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</si>
  <si>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</si>
  <si>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</si>
  <si>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</si>
  <si>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</si>
  <si>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</si>
  <si>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</si>
  <si>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</si>
  <si>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</si>
  <si>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</si>
  <si>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</si>
  <si>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</si>
  <si>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</si>
  <si>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</si>
  <si>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</si>
  <si>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</si>
  <si>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</si>
  <si>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</si>
  <si>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</si>
  <si>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</si>
  <si>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</si>
  <si>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</si>
  <si>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</si>
  <si>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</si>
  <si>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</si>
  <si>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</si>
  <si>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</si>
  <si>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</si>
  <si>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</si>
  <si>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</si>
  <si>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</si>
  <si>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</si>
  <si>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</si>
  <si>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</si>
  <si>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</si>
  <si>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</si>
  <si>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</si>
  <si>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</si>
  <si>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</si>
  <si>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</si>
  <si>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</si>
  <si>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</si>
  <si>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</si>
  <si>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</si>
  <si>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</si>
  <si>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</si>
  <si>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</si>
  <si>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</si>
  <si>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</si>
  <si>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</si>
  <si>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</si>
  <si>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</si>
  <si>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</si>
  <si>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</si>
  <si>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</si>
  <si>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</si>
  <si>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</si>
  <si>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</si>
  <si>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</si>
  <si>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</si>
  <si>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</si>
  <si>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</si>
  <si>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</si>
  <si>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</si>
  <si>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</si>
  <si>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</si>
  <si>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</si>
  <si>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</si>
  <si>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</si>
  <si>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</si>
  <si>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</si>
  <si>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</si>
  <si>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</si>
  <si>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</si>
  <si>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</si>
  <si>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</si>
  <si>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</si>
  <si>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</si>
  <si>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</si>
  <si>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</si>
  <si>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</si>
  <si>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</si>
  <si>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</si>
  <si>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</si>
  <si>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</si>
  <si>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</si>
  <si>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</si>
  <si>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</si>
  <si>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</si>
  <si>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</si>
  <si>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</si>
  <si>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</si>
  <si>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</si>
  <si>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</si>
  <si>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</si>
  <si>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</si>
  <si>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</si>
  <si>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</si>
  <si>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</si>
  <si>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</si>
  <si>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</si>
  <si>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</si>
  <si>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</si>
  <si>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</si>
  <si>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</si>
  <si>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</si>
  <si>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</si>
  <si>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</si>
  <si>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</si>
  <si>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</si>
  <si>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</si>
  <si>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</si>
  <si>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</si>
  <si>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</si>
  <si>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</si>
  <si>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</si>
  <si>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</si>
  <si>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</si>
  <si>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</si>
  <si>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</si>
  <si>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</si>
  <si>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</si>
  <si>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</si>
  <si>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</si>
  <si>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</si>
  <si>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</si>
  <si>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</si>
  <si>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</si>
  <si>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</si>
  <si>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</si>
  <si>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</si>
  <si>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</si>
  <si>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</si>
  <si>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</si>
  <si>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</si>
  <si>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</si>
  <si>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</si>
  <si>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</si>
  <si>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</si>
  <si>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</si>
  <si>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</si>
  <si>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</si>
  <si>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</si>
  <si>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</si>
  <si>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</si>
  <si>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</si>
  <si>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</si>
  <si>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</si>
  <si>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</si>
  <si>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</si>
  <si>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</si>
  <si>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</si>
  <si>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</si>
  <si>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</si>
  <si>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</si>
  <si>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</si>
  <si>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</si>
  <si>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</si>
  <si>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</si>
  <si>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</si>
  <si>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</si>
  <si>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</si>
  <si>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</si>
  <si>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</si>
  <si>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</si>
  <si>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</si>
  <si>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</si>
  <si>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</si>
  <si>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</si>
  <si>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</si>
  <si>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</si>
  <si>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</si>
  <si>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</si>
  <si>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</si>
  <si>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</si>
  <si>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</si>
  <si>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</si>
  <si>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</si>
  <si>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</si>
  <si>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</si>
  <si>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</si>
  <si>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</si>
  <si>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</si>
  <si>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</si>
  <si>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</si>
  <si>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</si>
  <si>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</si>
  <si>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</si>
  <si>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</si>
  <si>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</si>
  <si>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</si>
  <si>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</si>
  <si>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</si>
  <si>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</si>
  <si>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</si>
  <si>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</si>
  <si>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</si>
  <si>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</si>
  <si>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</si>
  <si>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</si>
  <si>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</si>
  <si>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</si>
  <si>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</si>
  <si>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</si>
  <si>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</si>
  <si>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</si>
  <si>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</si>
  <si>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</si>
  <si>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</si>
  <si>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</si>
  <si>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</si>
  <si>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</si>
  <si>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</si>
  <si>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</si>
  <si>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</si>
  <si>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</si>
  <si>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</si>
  <si>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</si>
  <si>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</si>
  <si>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</si>
  <si>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</si>
  <si>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</si>
  <si>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</si>
  <si>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</si>
  <si>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</si>
  <si>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</si>
  <si>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</si>
  <si>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</si>
  <si>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</si>
  <si>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</si>
  <si>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</si>
  <si>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</si>
  <si>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</si>
  <si>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</si>
  <si>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</si>
  <si>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</si>
  <si>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</si>
  <si>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</si>
  <si>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</si>
  <si>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</si>
  <si>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</si>
  <si>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</si>
  <si>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</si>
  <si>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</si>
  <si>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</si>
  <si>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</si>
  <si>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</si>
  <si>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</si>
  <si>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</si>
  <si>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</si>
  <si>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</si>
  <si>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</si>
  <si>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</si>
  <si>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</si>
  <si>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</si>
  <si>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</si>
  <si>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</si>
  <si>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</si>
  <si>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</si>
  <si>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</si>
  <si>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</si>
  <si>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</si>
  <si>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</si>
  <si>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</si>
  <si>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</si>
  <si>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</si>
  <si>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</si>
  <si>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</si>
  <si>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</si>
  <si>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</si>
  <si>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</si>
  <si>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</si>
  <si>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</si>
  <si>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</si>
  <si>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</si>
  <si>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</si>
  <si>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</si>
  <si>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</si>
  <si>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</si>
  <si>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</si>
  <si>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</si>
  <si>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</si>
  <si>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</si>
  <si>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</si>
  <si>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</si>
  <si>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</si>
  <si>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</si>
  <si>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</si>
  <si>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</si>
  <si>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</si>
  <si>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</si>
  <si>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</si>
  <si>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</si>
  <si>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</si>
  <si>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</si>
  <si>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</si>
  <si>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</si>
  <si>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</si>
  <si>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</si>
  <si>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</si>
  <si>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</si>
  <si>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</si>
  <si>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</si>
  <si>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</si>
  <si>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</si>
  <si>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</si>
  <si>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</si>
  <si>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</si>
  <si>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</si>
  <si>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</si>
  <si>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</si>
  <si>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</si>
  <si>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</si>
  <si>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</si>
  <si>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</si>
  <si>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</si>
  <si>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</si>
  <si>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</si>
  <si>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</si>
  <si>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</si>
  <si>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</si>
  <si>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</si>
  <si>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</si>
  <si>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</si>
  <si>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</si>
  <si>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</si>
  <si>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</si>
  <si>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</si>
  <si>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</si>
  <si>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</si>
  <si>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</si>
  <si>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</si>
  <si>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</si>
  <si>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</si>
  <si>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</si>
  <si>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</si>
  <si>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</si>
  <si>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</si>
  <si>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</si>
  <si>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</si>
  <si>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</si>
  <si>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</si>
  <si>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</si>
  <si>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</si>
  <si>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</si>
  <si>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</si>
  <si>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</si>
  <si>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</si>
  <si>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</si>
  <si>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</si>
  <si>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</si>
  <si>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</si>
  <si>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</si>
  <si>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</si>
  <si>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</si>
  <si>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</si>
  <si>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</si>
  <si>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</si>
  <si>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</si>
  <si>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</si>
  <si>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</si>
  <si>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</si>
  <si>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</si>
  <si>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</si>
  <si>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</si>
  <si>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</si>
  <si>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</si>
  <si>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</si>
  <si>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045-932-3661</t>
    <phoneticPr fontId="3"/>
  </si>
  <si>
    <t>神奈川県　横浜市　港北区　新羽町　1261</t>
    <phoneticPr fontId="3"/>
  </si>
  <si>
    <t>株式会社　浅川製作所　浅川　辰彦</t>
    <phoneticPr fontId="3"/>
  </si>
  <si>
    <t>株式会社　浅川製作所　川和工場</t>
    <phoneticPr fontId="3"/>
  </si>
  <si>
    <t>神奈川県　横浜市　都筑区　川和町　561</t>
    <phoneticPr fontId="3"/>
  </si>
  <si>
    <t>045-531-1291</t>
    <phoneticPr fontId="3"/>
  </si>
  <si>
    <t>横浜市長</t>
    <phoneticPr fontId="3"/>
  </si>
  <si>
    <t>Ｅ31－輸送用機械器具製造業</t>
    <phoneticPr fontId="3"/>
  </si>
  <si>
    <t>自動車部品製造業</t>
    <rPh sb="0" eb="3">
      <t>ジドウシャ</t>
    </rPh>
    <rPh sb="3" eb="5">
      <t>ブヒン</t>
    </rPh>
    <rPh sb="5" eb="8">
      <t>セイゾウギョウ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</si>
</sst>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zoomScale="130" zoomScaleNormal="100" zoomScaleSheetLayoutView="130" workbookViewId="0">
      <selection activeCell="F60" sqref="F60:O60"/>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v>45827</v>
      </c>
      <c r="M34" s="509"/>
      <c r="N34" s="509"/>
      <c r="O34" s="510"/>
      <c r="Q34" s="20"/>
      <c r="R34" s="20"/>
      <c r="S34" s="20"/>
    </row>
    <row r="35" spans="1:19" ht="11.25" customHeight="1">
      <c r="C35" s="78"/>
      <c r="O35" s="80"/>
      <c r="Q35" s="20"/>
      <c r="R35" s="20"/>
      <c r="S35" s="20"/>
    </row>
    <row r="36" spans="1:19" ht="13.5">
      <c r="C36" s="540" t="s">
        <v>470</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465</v>
      </c>
      <c r="K39" s="499"/>
      <c r="L39" s="500"/>
      <c r="M39" s="500"/>
      <c r="N39" s="500"/>
      <c r="O39" s="501"/>
      <c r="Q39" s="20"/>
      <c r="R39" s="20"/>
    </row>
    <row r="40" spans="1:19" ht="26.25" customHeight="1">
      <c r="C40" s="78"/>
      <c r="H40" s="23" t="s">
        <v>7</v>
      </c>
      <c r="I40" s="23"/>
      <c r="J40" s="499" t="s">
        <v>466</v>
      </c>
      <c r="K40" s="499"/>
      <c r="L40" s="500"/>
      <c r="M40" s="500"/>
      <c r="N40" s="500"/>
      <c r="O40" s="501"/>
    </row>
    <row r="41" spans="1:19">
      <c r="C41" s="78"/>
      <c r="J41" s="21" t="s">
        <v>8</v>
      </c>
      <c r="O41" s="79"/>
    </row>
    <row r="42" spans="1:19">
      <c r="C42" s="78"/>
      <c r="J42" s="24" t="s">
        <v>9</v>
      </c>
      <c r="K42" s="24"/>
      <c r="L42" s="552" t="s">
        <v>469</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2511</v>
      </c>
      <c r="N48" s="515"/>
      <c r="O48" s="516"/>
    </row>
    <row r="49" spans="3:21" ht="18" customHeight="1">
      <c r="C49" s="493" t="s">
        <v>11</v>
      </c>
      <c r="D49" s="494"/>
      <c r="E49" s="495"/>
      <c r="F49" s="548" t="s">
        <v>468</v>
      </c>
      <c r="G49" s="549"/>
      <c r="H49" s="549"/>
      <c r="I49" s="549"/>
      <c r="J49" s="549"/>
      <c r="K49" s="549"/>
      <c r="L49" s="126" t="s">
        <v>172</v>
      </c>
      <c r="M49" s="386"/>
      <c r="N49" s="517" t="s">
        <v>464</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471</v>
      </c>
      <c r="G52" s="453"/>
      <c r="H52" s="453"/>
      <c r="I52" s="453"/>
      <c r="J52" s="30" t="s">
        <v>47</v>
      </c>
      <c r="K52" s="30"/>
      <c r="L52" s="454" t="s">
        <v>472</v>
      </c>
      <c r="M52" s="454"/>
      <c r="N52" s="455"/>
      <c r="O52" s="456"/>
    </row>
    <row r="53" spans="3:21" ht="22.5" customHeight="1">
      <c r="C53" s="295"/>
      <c r="D53" s="306" t="s">
        <v>19</v>
      </c>
      <c r="E53" s="307" t="s">
        <v>365</v>
      </c>
      <c r="F53" s="443" t="s">
        <v>366</v>
      </c>
      <c r="G53" s="444"/>
      <c r="H53" s="445"/>
      <c r="I53" s="443" t="s">
        <v>367</v>
      </c>
      <c r="J53" s="447"/>
      <c r="K53" s="457"/>
      <c r="L53" s="448">
        <v>20000</v>
      </c>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220</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4255</v>
      </c>
      <c r="I63" s="240" t="s">
        <v>4</v>
      </c>
      <c r="J63" s="473" t="s">
        <v>324</v>
      </c>
      <c r="K63" s="474"/>
      <c r="L63" s="475"/>
      <c r="M63" s="468">
        <f>+別紙!AA14</f>
        <v>925</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t="str">
        <f>+別紙!AA16</f>
        <v>0</v>
      </c>
      <c r="N65" s="469"/>
      <c r="O65" s="378" t="s">
        <v>4</v>
      </c>
      <c r="P65" s="160"/>
      <c r="Q65" s="161"/>
      <c r="R65" s="161"/>
      <c r="S65" s="161"/>
    </row>
    <row r="66" spans="1:22" ht="24.75" customHeight="1">
      <c r="C66" s="392"/>
      <c r="D66" s="470" t="s">
        <v>303</v>
      </c>
      <c r="E66" s="471"/>
      <c r="F66" s="471"/>
      <c r="G66" s="472"/>
      <c r="H66" s="379">
        <f>+別紙!AA12</f>
        <v>3330</v>
      </c>
      <c r="I66" s="240" t="s">
        <v>4</v>
      </c>
      <c r="J66" s="470" t="s">
        <v>387</v>
      </c>
      <c r="K66" s="471"/>
      <c r="L66" s="472"/>
      <c r="M66" s="468">
        <f>+別紙!AA17</f>
        <v>24</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2"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　浅川製作所　川和工場</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22"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　浅川製作所　川和工場</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3515</v>
      </c>
      <c r="I9" s="319">
        <f>IF(OR(ｳ.廃油!D24&gt;0,ｳ.廃油!D24&lt;0),ｳ.廃油!D24,IF(I$19&gt;0,"0",0))</f>
        <v>116</v>
      </c>
      <c r="J9" s="319">
        <f>IF(OR(ｴ.廃酸!$D24&gt;0,ｴ.廃酸!$D24&lt;0),ｴ.廃酸!D24,IF(J$19&gt;0,"0",0))</f>
        <v>360</v>
      </c>
      <c r="K9" s="319">
        <f>IF(OR(ｵ.廃ｱﾙｶﾘ!$D24&gt;0,ｵ.廃ｱﾙｶﾘ!$D24&lt;0),ｵ.廃ｱﾙｶﾘ!D24,IF(K$19&gt;0,"0",0))</f>
        <v>220</v>
      </c>
      <c r="L9" s="319">
        <f>IF(OR(ｶ.廃ﾌﾟﾗ類!D24&gt;0,ｶ.廃ﾌﾟﾗ類!D24&lt;0),ｶ.廃ﾌﾟﾗ類!D24,IF(L$19&gt;0,"0",0))</f>
        <v>20</v>
      </c>
      <c r="M9" s="319">
        <f>IF(OR(ｷ.紙くず!D24&gt;0,ｷ.紙くず!D24&lt;0),ｷ.紙くず!D24,IF(M$19&gt;0,"0",0))</f>
        <v>0</v>
      </c>
      <c r="N9" s="319">
        <f>IF(OR(ｸ.木くず!D24&gt;0,ｸ.木くず!D24&lt;0),ｸ.木くず!D24,IF(N$19&gt;0,"0",0))</f>
        <v>24</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4255</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t="str">
        <f>IF(OR(ｳ.廃油!D25&gt;0,ｳ.廃油!D25&lt;0),ｳ.廃油!D25,IF(I$19&gt;0,"0",0))</f>
        <v>0</v>
      </c>
      <c r="J10" s="322" t="str">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t="str">
        <f>IF(OR(ｳ.廃油!D26&gt;0,ｳ.廃油!D26&lt;0),ｳ.廃油!D26,IF(I$19&gt;0,"0",0))</f>
        <v>0</v>
      </c>
      <c r="J11" s="325" t="str">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3330</v>
      </c>
      <c r="I12" s="325" t="str">
        <f>IF(OR(ｳ.廃油!D27&gt;0,ｳ.廃油!D27&lt;0),ｳ.廃油!D27,IF(I$19&gt;0,"0",0))</f>
        <v>0</v>
      </c>
      <c r="J12" s="325" t="str">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3330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t="str">
        <f>IF(OR(ｳ.廃油!D28&gt;0,ｳ.廃油!D28&lt;0),ｳ.廃油!D28,IF(I$19&gt;0,"0",0))</f>
        <v>0</v>
      </c>
      <c r="J13" s="325" t="str">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185</v>
      </c>
      <c r="I14" s="325">
        <f>IF(OR(ｳ.廃油!D29&gt;0,ｳ.廃油!D29&lt;0),ｳ.廃油!D29,IF(I$19&gt;0,"0",0))</f>
        <v>116</v>
      </c>
      <c r="J14" s="325">
        <f>IF(OR(ｴ.廃酸!$D29&gt;0,ｴ.廃酸!$D29&lt;0),ｴ.廃酸!D29,IF(J$19&gt;0,"0",0))</f>
        <v>360</v>
      </c>
      <c r="K14" s="325">
        <f>IF(OR(ｵ.廃ｱﾙｶﾘ!$D29&gt;0,ｵ.廃ｱﾙｶﾘ!$D29&lt;0),ｵ.廃ｱﾙｶﾘ!D29,IF(K$19&gt;0,"0",0))</f>
        <v>220</v>
      </c>
      <c r="L14" s="325">
        <f>IF(OR(ｶ.廃ﾌﾟﾗ類!D29&gt;0,ｶ.廃ﾌﾟﾗ類!D29&lt;0),ｶ.廃ﾌﾟﾗ類!D29,IF(L$19&gt;0,"0",0))</f>
        <v>20</v>
      </c>
      <c r="M14" s="325">
        <f>IF(OR(ｷ.紙くず!D29&gt;0,ｷ.紙くず!D29&lt;0),ｷ.紙くず!D29,IF(M$19&gt;0,"0",0))</f>
        <v>0</v>
      </c>
      <c r="N14" s="325">
        <f>IF(OR(ｸ.木くず!D29&gt;0,ｸ.木くず!D29&lt;0),ｸ.木くず!D29,IF(N$19&gt;0,"0",0))</f>
        <v>24</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925</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t="str">
        <f>IF(OR(ｳ.廃油!D30&gt;0,ｳ.廃油!D30&lt;0),ｳ.廃油!D30,IF(I$19&gt;0,"0",0))</f>
        <v>0</v>
      </c>
      <c r="J15" s="325" t="str">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t="str">
        <f>IF(OR(ｲ.汚泥!D31&gt;0,ｲ.汚泥!D31&lt;0),ｲ.汚泥!D31,IF(H$19&gt;0,"0",0))</f>
        <v>0</v>
      </c>
      <c r="I16" s="325" t="str">
        <f>IF(OR(ｳ.廃油!D31&gt;0,ｳ.廃油!D31&lt;0),ｳ.廃油!D31,IF(I$19&gt;0,"0",0))</f>
        <v>0</v>
      </c>
      <c r="J16" s="325" t="str">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f>IF(OR(ｷ.紙くず!D31&gt;0,ｷ.紙くず!D31&lt;0),ｷ.紙くず!D31,IF(M$19&gt;0,"0",0))</f>
        <v>0</v>
      </c>
      <c r="N16" s="325" t="str">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t="str">
        <f t="shared" si="0"/>
        <v>0</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t="str">
        <f>IF(OR(ｳ.廃油!D32&gt;0,ｳ.廃油!D32&lt;0),ｳ.廃油!D32,IF(I$19&gt;0,"0",0))</f>
        <v>0</v>
      </c>
      <c r="J17" s="325" t="str">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24</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f t="shared" si="0"/>
        <v>24</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t="str">
        <f>IF(OR(ｳ.廃油!D33&gt;0,ｳ.廃油!D33&lt;0),ｳ.廃油!D33,IF(I$19&gt;0,"0",0))</f>
        <v>0</v>
      </c>
      <c r="J18" s="328" t="str">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3879.3999999999996</v>
      </c>
      <c r="I19" s="331">
        <f t="shared" si="1"/>
        <v>133.1</v>
      </c>
      <c r="J19" s="331">
        <f t="shared" si="1"/>
        <v>261.2</v>
      </c>
      <c r="K19" s="331">
        <f t="shared" si="1"/>
        <v>0</v>
      </c>
      <c r="L19" s="331">
        <f t="shared" si="1"/>
        <v>20.2</v>
      </c>
      <c r="M19" s="331">
        <f t="shared" si="1"/>
        <v>0</v>
      </c>
      <c r="N19" s="331">
        <f t="shared" si="1"/>
        <v>25.5</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0</v>
      </c>
      <c r="AA19" s="333">
        <f t="shared" ref="AA19:AA25" si="2">SUM(G19:Z19)</f>
        <v>4319.3999999999996</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3675.7</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3675.7</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3675.7</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3675.7</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203.7</v>
      </c>
      <c r="I41" s="367">
        <f t="shared" si="8"/>
        <v>133.1</v>
      </c>
      <c r="J41" s="367">
        <f t="shared" si="8"/>
        <v>261.2</v>
      </c>
      <c r="K41" s="367">
        <f t="shared" si="8"/>
        <v>0</v>
      </c>
      <c r="L41" s="367">
        <f t="shared" si="8"/>
        <v>20.2</v>
      </c>
      <c r="M41" s="367">
        <f t="shared" si="8"/>
        <v>0</v>
      </c>
      <c r="N41" s="367">
        <f t="shared" si="8"/>
        <v>25.5</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643.70000000000005</v>
      </c>
    </row>
    <row r="42" spans="2:27" ht="20.45" customHeight="1">
      <c r="B42" s="167"/>
      <c r="C42" s="691"/>
      <c r="D42" s="207"/>
      <c r="E42" s="205" t="s">
        <v>262</v>
      </c>
      <c r="F42" s="383"/>
      <c r="G42" s="358">
        <f t="shared" ref="G42:Z42" si="9">SUM(G43:G45)</f>
        <v>0</v>
      </c>
      <c r="H42" s="358">
        <f t="shared" si="9"/>
        <v>203.7</v>
      </c>
      <c r="I42" s="358">
        <f t="shared" si="9"/>
        <v>133.1</v>
      </c>
      <c r="J42" s="358">
        <f t="shared" si="9"/>
        <v>261.2</v>
      </c>
      <c r="K42" s="358">
        <f t="shared" si="9"/>
        <v>0</v>
      </c>
      <c r="L42" s="358">
        <f t="shared" si="9"/>
        <v>20.2</v>
      </c>
      <c r="M42" s="358">
        <f t="shared" si="9"/>
        <v>0</v>
      </c>
      <c r="N42" s="358">
        <f t="shared" si="9"/>
        <v>25.5</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643.70000000000005</v>
      </c>
    </row>
    <row r="43" spans="2:27" ht="20.45" customHeight="1">
      <c r="B43" s="167"/>
      <c r="C43" s="691"/>
      <c r="D43" s="208"/>
      <c r="E43" s="203"/>
      <c r="F43" s="201" t="s">
        <v>235</v>
      </c>
      <c r="G43" s="361">
        <f>+ｱ.燃え殻!$AA$28</f>
        <v>0</v>
      </c>
      <c r="H43" s="361">
        <f>+ｲ.汚泥!$AA$28</f>
        <v>0</v>
      </c>
      <c r="I43" s="361">
        <f>+ｳ.廃油!$AA$28</f>
        <v>73</v>
      </c>
      <c r="J43" s="361">
        <f>+ｴ.廃酸!$AA$28</f>
        <v>0</v>
      </c>
      <c r="K43" s="361">
        <f>+ｵ.廃ｱﾙｶﾘ!$AA$28</f>
        <v>0</v>
      </c>
      <c r="L43" s="361">
        <f>+ｶ.廃ﾌﾟﾗ類!$AA$28</f>
        <v>14.1</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87.1</v>
      </c>
    </row>
    <row r="44" spans="2:27" ht="20.45" customHeight="1">
      <c r="B44" s="167"/>
      <c r="C44" s="691"/>
      <c r="D44" s="208"/>
      <c r="E44" s="203"/>
      <c r="F44" s="201" t="s">
        <v>261</v>
      </c>
      <c r="G44" s="361">
        <f>+ｱ.燃え殻!$AA$29</f>
        <v>0</v>
      </c>
      <c r="H44" s="361">
        <f>+ｲ.汚泥!$AA$29</f>
        <v>203.7</v>
      </c>
      <c r="I44" s="361">
        <f>+ｳ.廃油!$AA$29</f>
        <v>60.1</v>
      </c>
      <c r="J44" s="361">
        <f>+ｴ.廃酸!$AA$29</f>
        <v>261.2</v>
      </c>
      <c r="K44" s="361">
        <f>+ｵ.廃ｱﾙｶﾘ!$AA$29</f>
        <v>0</v>
      </c>
      <c r="L44" s="361">
        <f>+ｶ.廃ﾌﾟﾗ類!$AA$29</f>
        <v>6.1</v>
      </c>
      <c r="M44" s="361">
        <f>+ｷ.紙くず!$AA$29</f>
        <v>0</v>
      </c>
      <c r="N44" s="361">
        <f>+ｸ.木くず!$AA$29</f>
        <v>25.5</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556.6</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203.7</v>
      </c>
      <c r="I47" s="370">
        <f>+ｳ.廃油!$AL$27</f>
        <v>133.1</v>
      </c>
      <c r="J47" s="370">
        <f>+ｴ.廃酸!$AL$27</f>
        <v>261.2</v>
      </c>
      <c r="K47" s="370">
        <f>+ｵ.廃ｱﾙｶﾘ!$AL$27</f>
        <v>0</v>
      </c>
      <c r="L47" s="370">
        <f>+ｶ.廃ﾌﾟﾗ類!$AL$27</f>
        <v>20.2</v>
      </c>
      <c r="M47" s="370">
        <f>+ｷ.紙くず!$AL$27</f>
        <v>0</v>
      </c>
      <c r="N47" s="370">
        <f>+ｸ.木くず!$AL$27</f>
        <v>25.5</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643.70000000000005</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0</v>
      </c>
      <c r="I49" s="422">
        <f>+ｳ.廃油!$AS$24</f>
        <v>73</v>
      </c>
      <c r="J49" s="422">
        <f>+ｴ.廃酸!$AS$24</f>
        <v>0</v>
      </c>
      <c r="K49" s="422">
        <f>+ｵ.廃ｱﾙｶﾘ!$AS$24</f>
        <v>0</v>
      </c>
      <c r="L49" s="422">
        <f>+ｶ.廃ﾌﾟﾗ類!$AS$24</f>
        <v>14.1</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87.1</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14.1</v>
      </c>
      <c r="M53" s="419"/>
      <c r="N53" s="419"/>
      <c r="O53" s="419"/>
      <c r="P53" s="419"/>
      <c r="Q53" s="419"/>
      <c r="R53" s="419"/>
      <c r="S53" s="419"/>
      <c r="T53" s="419"/>
      <c r="U53" s="419"/>
      <c r="V53" s="419"/>
      <c r="W53" s="419"/>
      <c r="X53" s="419"/>
      <c r="Y53" s="419"/>
      <c r="Z53" s="434"/>
      <c r="AA53" s="426">
        <f t="shared" si="4"/>
        <v>14.1</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25.5</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25.5</v>
      </c>
    </row>
    <row r="55" spans="2:27" ht="20.45" customHeight="1" thickBot="1">
      <c r="B55" s="168"/>
      <c r="C55" s="174"/>
      <c r="D55" s="412" t="s">
        <v>193</v>
      </c>
      <c r="E55" s="689" t="s">
        <v>433</v>
      </c>
      <c r="F55" s="690"/>
      <c r="G55" s="427">
        <f>+ｱ.燃え殻!$AS$31</f>
        <v>0</v>
      </c>
      <c r="H55" s="427">
        <f>+ｲ.汚泥!$AS$31</f>
        <v>0</v>
      </c>
      <c r="I55" s="427">
        <f>+ｳ.廃油!$AS$31</f>
        <v>14.5</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14.5</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7394.4</v>
      </c>
      <c r="I63" s="406">
        <f t="shared" si="10"/>
        <v>249.1</v>
      </c>
      <c r="J63" s="406">
        <f t="shared" si="10"/>
        <v>621.20000000000005</v>
      </c>
      <c r="K63" s="406">
        <f t="shared" si="10"/>
        <v>220</v>
      </c>
      <c r="L63" s="406">
        <f t="shared" si="10"/>
        <v>40.200000000000003</v>
      </c>
      <c r="M63" s="406">
        <f t="shared" si="10"/>
        <v>0</v>
      </c>
      <c r="N63" s="406">
        <f t="shared" si="10"/>
        <v>49.5</v>
      </c>
      <c r="O63" s="406">
        <f t="shared" si="10"/>
        <v>0</v>
      </c>
      <c r="P63" s="406">
        <f t="shared" si="10"/>
        <v>0</v>
      </c>
      <c r="Q63" s="406">
        <f t="shared" si="10"/>
        <v>0</v>
      </c>
      <c r="R63" s="406">
        <f t="shared" si="10"/>
        <v>0</v>
      </c>
      <c r="S63" s="406">
        <f t="shared" si="10"/>
        <v>0</v>
      </c>
      <c r="T63" s="406">
        <f t="shared" si="10"/>
        <v>0</v>
      </c>
      <c r="U63" s="406">
        <f t="shared" si="10"/>
        <v>0</v>
      </c>
      <c r="V63" s="406">
        <f t="shared" si="10"/>
        <v>0</v>
      </c>
      <c r="W63" s="406">
        <f t="shared" si="10"/>
        <v>0</v>
      </c>
      <c r="X63" s="406">
        <f t="shared" si="10"/>
        <v>0</v>
      </c>
      <c r="Y63" s="406">
        <f t="shared" si="10"/>
        <v>0</v>
      </c>
      <c r="Z63" s="406">
        <f t="shared" si="10"/>
        <v>0</v>
      </c>
      <c r="AA63" s="407">
        <f>+AA9+AA19+AA20</f>
        <v>8574.4</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f>+表紙!L34</f>
        <v>45827</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神奈川県　横浜市　港北区　新羽町　1261</v>
      </c>
      <c r="K16" s="746"/>
      <c r="L16" s="747"/>
      <c r="M16" s="747"/>
      <c r="N16" s="747"/>
      <c r="O16" s="748"/>
    </row>
    <row r="17" spans="1:15" ht="26.25" customHeight="1">
      <c r="C17" s="78"/>
      <c r="H17" s="23" t="s">
        <v>7</v>
      </c>
      <c r="I17" s="23"/>
      <c r="J17" s="746" t="str">
        <f>+表紙!J40</f>
        <v>株式会社　浅川製作所　浅川　辰彦</v>
      </c>
      <c r="K17" s="746"/>
      <c r="L17" s="747"/>
      <c r="M17" s="747"/>
      <c r="N17" s="747"/>
      <c r="O17" s="748"/>
    </row>
    <row r="18" spans="1:15">
      <c r="C18" s="78"/>
      <c r="J18" s="21" t="s">
        <v>8</v>
      </c>
      <c r="O18" s="79"/>
    </row>
    <row r="19" spans="1:15">
      <c r="C19" s="78"/>
      <c r="J19" s="24" t="s">
        <v>9</v>
      </c>
      <c r="K19" s="24"/>
      <c r="L19" s="759" t="str">
        <f>IF(+表紙!L42="","",+表紙!L42)</f>
        <v>045-531-1291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　浅川製作所　川和工場</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2511</v>
      </c>
      <c r="N25" s="783"/>
      <c r="O25" s="784"/>
    </row>
    <row r="26" spans="1:15" ht="18" customHeight="1">
      <c r="C26" s="493" t="s">
        <v>11</v>
      </c>
      <c r="D26" s="494"/>
      <c r="E26" s="495"/>
      <c r="F26" s="769" t="str">
        <f>+表紙!F49</f>
        <v>神奈川県　横浜市　都筑区　川和町　561</v>
      </c>
      <c r="G26" s="770"/>
      <c r="H26" s="770"/>
      <c r="I26" s="770"/>
      <c r="J26" s="770"/>
      <c r="K26" s="770"/>
      <c r="L26" s="126" t="s">
        <v>172</v>
      </c>
      <c r="M26" s="222"/>
      <c r="N26" s="773" t="str">
        <f>IF(+表紙!N49="","",+表紙!N49)</f>
        <v>045-932-3661</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Ｅ31－輸送用機械器具製造業</v>
      </c>
      <c r="G29" s="737"/>
      <c r="H29" s="737"/>
      <c r="I29" s="737"/>
      <c r="J29" s="30" t="s">
        <v>47</v>
      </c>
      <c r="K29" s="30"/>
      <c r="L29" s="785" t="str">
        <f>+表紙!L52</f>
        <v>自動車部品製造業</v>
      </c>
      <c r="M29" s="785"/>
      <c r="N29" s="744"/>
      <c r="O29" s="745"/>
    </row>
    <row r="30" spans="1:15" ht="22.5" customHeight="1">
      <c r="C30" s="295"/>
      <c r="D30" s="306" t="s">
        <v>19</v>
      </c>
      <c r="E30" s="307" t="s">
        <v>365</v>
      </c>
      <c r="F30" s="735" t="s">
        <v>366</v>
      </c>
      <c r="G30" s="444"/>
      <c r="H30" s="736"/>
      <c r="I30" s="735" t="s">
        <v>367</v>
      </c>
      <c r="J30" s="447"/>
      <c r="K30" s="457"/>
      <c r="L30" s="738">
        <f>+表紙!L53</f>
        <v>20000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220</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4255</v>
      </c>
      <c r="I40" s="240" t="s">
        <v>4</v>
      </c>
      <c r="J40" s="473" t="s">
        <v>324</v>
      </c>
      <c r="K40" s="474"/>
      <c r="L40" s="475"/>
      <c r="M40" s="786">
        <f>+表紙!M63</f>
        <v>925</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t="str">
        <f>+表紙!M65</f>
        <v>0</v>
      </c>
      <c r="N42" s="787">
        <f>+表紙!N65</f>
        <v>0</v>
      </c>
      <c r="O42" s="180" t="s">
        <v>4</v>
      </c>
    </row>
    <row r="43" spans="3:15" ht="24.75" customHeight="1">
      <c r="C43" s="175"/>
      <c r="D43" s="470" t="s">
        <v>303</v>
      </c>
      <c r="E43" s="471"/>
      <c r="F43" s="471"/>
      <c r="G43" s="472"/>
      <c r="H43" s="245">
        <f>+表紙!H66</f>
        <v>3330</v>
      </c>
      <c r="I43" s="240" t="s">
        <v>4</v>
      </c>
      <c r="J43" s="788" t="s">
        <v>387</v>
      </c>
      <c r="K43" s="789"/>
      <c r="L43" s="790"/>
      <c r="M43" s="786">
        <f>+表紙!M66</f>
        <v>24</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M1" zoomScaleNormal="100" workbookViewId="0">
      <selection activeCell="P19" sqref="P1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3879.3999999999996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3675.7</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3675.7</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3515</v>
      </c>
      <c r="E24" s="629"/>
      <c r="F24" s="629"/>
      <c r="G24" s="194" t="s">
        <v>198</v>
      </c>
      <c r="H24" s="607">
        <f>+F12</f>
        <v>3879.3999999999996</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3330</v>
      </c>
      <c r="E27" s="629"/>
      <c r="F27" s="629"/>
      <c r="G27" s="194" t="s">
        <v>198</v>
      </c>
      <c r="H27" s="607">
        <f>+Y21</f>
        <v>3675.7</v>
      </c>
      <c r="I27" s="608"/>
      <c r="J27" s="194" t="s">
        <v>198</v>
      </c>
      <c r="M27" s="581"/>
      <c r="P27" s="611">
        <f>+R30+ROUND(R33,1)</f>
        <v>203.7</v>
      </c>
      <c r="Q27" s="612"/>
      <c r="R27" s="612"/>
      <c r="S27" s="612"/>
      <c r="T27" s="44" t="s">
        <v>38</v>
      </c>
      <c r="U27" s="64"/>
      <c r="V27" s="64"/>
      <c r="Y27" s="62" t="s">
        <v>39</v>
      </c>
      <c r="Z27" s="65"/>
      <c r="AH27" s="53"/>
      <c r="AI27" s="53"/>
      <c r="AJ27" s="53"/>
      <c r="AK27" s="53"/>
      <c r="AL27" s="575">
        <f>+AH18+P27</f>
        <v>203.7</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185</v>
      </c>
      <c r="E29" s="629"/>
      <c r="F29" s="629"/>
      <c r="G29" s="194" t="s">
        <v>198</v>
      </c>
      <c r="H29" s="607">
        <f>+AL27</f>
        <v>203.7</v>
      </c>
      <c r="I29" s="608"/>
      <c r="J29" s="194" t="s">
        <v>198</v>
      </c>
      <c r="M29" s="581"/>
      <c r="P29" s="56"/>
      <c r="Q29" s="144"/>
      <c r="R29" s="51" t="s">
        <v>183</v>
      </c>
      <c r="S29" s="583" t="s">
        <v>33</v>
      </c>
      <c r="T29" s="597"/>
      <c r="U29" s="597"/>
      <c r="V29" s="598"/>
      <c r="W29" s="48"/>
      <c r="X29" s="66"/>
      <c r="Y29" s="613" t="s">
        <v>258</v>
      </c>
      <c r="Z29" s="614"/>
      <c r="AA29" s="569">
        <v>203.7</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203.7</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6" zoomScaleNormal="100" workbookViewId="0">
      <selection activeCell="AA31" sqref="AA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133.1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116</v>
      </c>
      <c r="E24" s="629"/>
      <c r="F24" s="629"/>
      <c r="G24" s="194" t="s">
        <v>198</v>
      </c>
      <c r="H24" s="607">
        <f>+F12</f>
        <v>133.1</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73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133.1</v>
      </c>
      <c r="Q27" s="612"/>
      <c r="R27" s="612"/>
      <c r="S27" s="612"/>
      <c r="T27" s="44" t="s">
        <v>38</v>
      </c>
      <c r="U27" s="64"/>
      <c r="V27" s="64"/>
      <c r="Y27" s="62" t="s">
        <v>39</v>
      </c>
      <c r="Z27" s="65"/>
      <c r="AH27" s="53"/>
      <c r="AI27" s="53"/>
      <c r="AJ27" s="53"/>
      <c r="AK27" s="53"/>
      <c r="AL27" s="575">
        <f>+AH18+P27</f>
        <v>133.1</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116</v>
      </c>
      <c r="E29" s="629"/>
      <c r="F29" s="629"/>
      <c r="G29" s="194" t="s">
        <v>198</v>
      </c>
      <c r="H29" s="607">
        <f>+AL27</f>
        <v>133.1</v>
      </c>
      <c r="I29" s="608"/>
      <c r="J29" s="194" t="s">
        <v>198</v>
      </c>
      <c r="M29" s="581"/>
      <c r="P29" s="56"/>
      <c r="Q29" s="144"/>
      <c r="R29" s="51" t="s">
        <v>183</v>
      </c>
      <c r="S29" s="583" t="s">
        <v>33</v>
      </c>
      <c r="T29" s="597"/>
      <c r="U29" s="597"/>
      <c r="V29" s="598"/>
      <c r="W29" s="48"/>
      <c r="X29" s="66"/>
      <c r="Y29" s="613" t="s">
        <v>258</v>
      </c>
      <c r="Z29" s="614"/>
      <c r="AA29" s="569">
        <v>60.1</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133.1</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73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14.5</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14.5</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8" zoomScaleNormal="100" workbookViewId="0">
      <selection activeCell="W27" sqref="W2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261.2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360</v>
      </c>
      <c r="E24" s="629"/>
      <c r="F24" s="629"/>
      <c r="G24" s="194" t="s">
        <v>198</v>
      </c>
      <c r="H24" s="607">
        <f>+F12</f>
        <v>261.2</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261.2</v>
      </c>
      <c r="Q27" s="612"/>
      <c r="R27" s="612"/>
      <c r="S27" s="612"/>
      <c r="T27" s="44" t="s">
        <v>38</v>
      </c>
      <c r="U27" s="64"/>
      <c r="V27" s="64"/>
      <c r="Y27" s="62" t="s">
        <v>39</v>
      </c>
      <c r="Z27" s="65"/>
      <c r="AH27" s="53"/>
      <c r="AI27" s="53"/>
      <c r="AJ27" s="53"/>
      <c r="AK27" s="53"/>
      <c r="AL27" s="575">
        <f>+AH18+P27</f>
        <v>261.2</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360</v>
      </c>
      <c r="E29" s="629"/>
      <c r="F29" s="629"/>
      <c r="G29" s="194" t="s">
        <v>198</v>
      </c>
      <c r="H29" s="607">
        <f>+AL27</f>
        <v>261.2</v>
      </c>
      <c r="I29" s="608"/>
      <c r="J29" s="194" t="s">
        <v>198</v>
      </c>
      <c r="M29" s="581"/>
      <c r="P29" s="56"/>
      <c r="Q29" s="144"/>
      <c r="R29" s="51" t="s">
        <v>183</v>
      </c>
      <c r="S29" s="583" t="s">
        <v>33</v>
      </c>
      <c r="T29" s="597"/>
      <c r="U29" s="597"/>
      <c r="V29" s="598"/>
      <c r="W29" s="48"/>
      <c r="X29" s="66"/>
      <c r="Y29" s="613" t="s">
        <v>258</v>
      </c>
      <c r="Z29" s="614"/>
      <c r="AA29" s="569">
        <v>261.2</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261.2</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AA31" sqref="AA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220</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220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Q16" zoomScaleNormal="100" workbookViewId="0">
      <selection activeCell="AI20" sqref="AI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v>0</v>
      </c>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v>0</v>
      </c>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459</v>
      </c>
      <c r="AS9" s="672"/>
      <c r="AT9" s="672"/>
      <c r="AU9" s="95">
        <v>0</v>
      </c>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v>0</v>
      </c>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20.2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v>0</v>
      </c>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v>0</v>
      </c>
      <c r="AV14" s="44" t="s">
        <v>34</v>
      </c>
      <c r="AW14" s="405"/>
    </row>
    <row r="15" spans="2:50"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554" t="s">
        <v>177</v>
      </c>
      <c r="AT15" s="555"/>
      <c r="AU15" s="95">
        <v>0</v>
      </c>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0</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0</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0</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14.1</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20</v>
      </c>
      <c r="E24" s="629"/>
      <c r="F24" s="629"/>
      <c r="G24" s="194" t="s">
        <v>198</v>
      </c>
      <c r="H24" s="607">
        <f>+F12</f>
        <v>20.2</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+ROUND(AU13,1)+ROUND(AA28,1)</f>
        <v>14.1</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20.2</v>
      </c>
      <c r="Q27" s="612"/>
      <c r="R27" s="612"/>
      <c r="S27" s="612"/>
      <c r="T27" s="44" t="s">
        <v>38</v>
      </c>
      <c r="U27" s="64"/>
      <c r="V27" s="64"/>
      <c r="Y27" s="62" t="s">
        <v>39</v>
      </c>
      <c r="Z27" s="65"/>
      <c r="AH27" s="53"/>
      <c r="AI27" s="53"/>
      <c r="AJ27" s="53"/>
      <c r="AK27" s="53"/>
      <c r="AL27" s="575">
        <f>+AH18+P27</f>
        <v>20.2</v>
      </c>
      <c r="AM27" s="576"/>
      <c r="AN27" s="576"/>
      <c r="AO27" s="576"/>
      <c r="AP27" s="52" t="s">
        <v>13</v>
      </c>
      <c r="AQ27" s="267"/>
      <c r="AR27" s="128"/>
      <c r="AS27" s="561">
        <v>0</v>
      </c>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14.1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20</v>
      </c>
      <c r="E29" s="629"/>
      <c r="F29" s="629"/>
      <c r="G29" s="194" t="s">
        <v>198</v>
      </c>
      <c r="H29" s="607">
        <f>+AL27</f>
        <v>20.2</v>
      </c>
      <c r="I29" s="608"/>
      <c r="J29" s="194" t="s">
        <v>198</v>
      </c>
      <c r="M29" s="581"/>
      <c r="P29" s="56"/>
      <c r="Q29" s="144"/>
      <c r="R29" s="51" t="s">
        <v>183</v>
      </c>
      <c r="S29" s="583" t="s">
        <v>33</v>
      </c>
      <c r="T29" s="597"/>
      <c r="U29" s="597"/>
      <c r="V29" s="598"/>
      <c r="W29" s="48"/>
      <c r="X29" s="66"/>
      <c r="Y29" s="613" t="s">
        <v>258</v>
      </c>
      <c r="Z29" s="614"/>
      <c r="AA29" s="569">
        <v>6.1</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20.2</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14.1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69.801980198019791</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O1" zoomScaleNormal="100" workbookViewId="0">
      <selection activeCell="AO23" sqref="AO2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浅川製作所　川和工場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25.5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24</v>
      </c>
      <c r="E24" s="629"/>
      <c r="F24" s="629"/>
      <c r="G24" s="194" t="s">
        <v>198</v>
      </c>
      <c r="H24" s="607">
        <f>+F12</f>
        <v>25.5</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25.5</v>
      </c>
      <c r="Q27" s="612"/>
      <c r="R27" s="612"/>
      <c r="S27" s="612"/>
      <c r="T27" s="44" t="s">
        <v>38</v>
      </c>
      <c r="U27" s="64"/>
      <c r="V27" s="64"/>
      <c r="Y27" s="62" t="s">
        <v>39</v>
      </c>
      <c r="Z27" s="65"/>
      <c r="AH27" s="53"/>
      <c r="AI27" s="53"/>
      <c r="AJ27" s="53"/>
      <c r="AK27" s="53"/>
      <c r="AL27" s="575">
        <f>+AH18+P27</f>
        <v>25.5</v>
      </c>
      <c r="AM27" s="576"/>
      <c r="AN27" s="576"/>
      <c r="AO27" s="576"/>
      <c r="AP27" s="52" t="s">
        <v>13</v>
      </c>
      <c r="AQ27" s="267"/>
      <c r="AR27" s="128"/>
      <c r="AS27" s="561">
        <v>25.5</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24</v>
      </c>
      <c r="E29" s="629"/>
      <c r="F29" s="629"/>
      <c r="G29" s="194" t="s">
        <v>198</v>
      </c>
      <c r="H29" s="607">
        <f>+AL27</f>
        <v>25.5</v>
      </c>
      <c r="I29" s="608"/>
      <c r="J29" s="194" t="s">
        <v>198</v>
      </c>
      <c r="M29" s="581"/>
      <c r="P29" s="56"/>
      <c r="Q29" s="144"/>
      <c r="R29" s="51" t="s">
        <v>183</v>
      </c>
      <c r="S29" s="583" t="s">
        <v>33</v>
      </c>
      <c r="T29" s="597"/>
      <c r="U29" s="597"/>
      <c r="V29" s="598"/>
      <c r="W29" s="48"/>
      <c r="X29" s="66"/>
      <c r="Y29" s="613" t="s">
        <v>258</v>
      </c>
      <c r="Z29" s="614"/>
      <c r="AA29" s="569">
        <v>25.5</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25.5</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24</v>
      </c>
      <c r="E32" s="629"/>
      <c r="F32" s="629"/>
      <c r="G32" s="194" t="s">
        <v>198</v>
      </c>
      <c r="H32" s="607">
        <f>+AS27</f>
        <v>25.5</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2025-07-14T00:06:19Z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