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filterPrivacy="1" codeName="ThisWorkbook" defaultThemeVersion="124226"/>
  <xr:revisionPtr revIDLastSave="0" documentId="13_ncr:1_{BC08DB6E-628A-4807-BAF9-86ADAC75DA8C}" xr6:coauthVersionLast="46"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 yWindow="-120" windowWidth="20730" windowHeight="1116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X18" i="86" s="1"/>
  <c r="X21"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AA28" i="94" l="1"/>
  <c r="I32" i="94"/>
  <c r="AA29" i="94"/>
  <c r="AA36" i="94"/>
  <c r="H32" i="94"/>
  <c r="H31" i="94" s="1"/>
  <c r="H26" i="94" s="1"/>
  <c r="H27" i="94" s="1"/>
  <c r="H38" i="94"/>
  <c r="H37" i="94" s="1"/>
  <c r="O38" i="94"/>
  <c r="O37" i="94" s="1"/>
  <c r="O19" i="94" s="1"/>
  <c r="AK27" i="82"/>
  <c r="X32" i="94"/>
  <c r="X31" i="94" s="1"/>
  <c r="X26" i="94" s="1"/>
  <c r="X18" i="82"/>
  <c r="O16" i="83"/>
  <c r="Y50" i="94" s="1"/>
  <c r="X21" i="83"/>
  <c r="AK27" i="83"/>
  <c r="O16" i="94"/>
  <c r="O9" i="94"/>
  <c r="O55" i="94" s="1"/>
  <c r="O14" i="94"/>
  <c r="O12"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I26" i="94" s="1"/>
  <c r="I27" i="94" s="1"/>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K195" i="95" l="1"/>
  <c r="K171" i="98" s="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<sst xmlns="http://schemas.openxmlformats.org/spreadsheetml/2006/main" count="3168" uniqueCount="457">
  <si>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</si>
  <si>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</si>
  <si>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</si>
  <si>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</si>
  <si>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</si>
  <si>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</si>
  <si>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</si>
  <si>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</si>
  <si>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</si>
  <si>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</si>
  <si>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</si>
  <si>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</si>
  <si>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</si>
  <si>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</si>
  <si>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</si>
  <si>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</si>
  <si>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</si>
  <si>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</si>
  <si>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</si>
  <si>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</si>
  <si>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</si>
  <si>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</si>
  <si>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</si>
  <si>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</si>
  <si>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</si>
  <si>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</si>
  <si>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</si>
  <si>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</si>
  <si>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</si>
  <si>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</si>
  <si>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</si>
  <si>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</si>
  <si>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</si>
  <si>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</si>
  <si>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</si>
  <si>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</si>
  <si>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</si>
  <si>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</si>
  <si>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</si>
  <si>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</si>
  <si>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</si>
  <si>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</si>
  <si>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</si>
  <si>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</si>
  <si>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</si>
  <si>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</si>
  <si>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</si>
  <si>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</si>
  <si>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</si>
  <si>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</si>
  <si>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</si>
  <si>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</si>
  <si>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</si>
  <si>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</si>
  <si>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</si>
  <si>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</si>
  <si>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</si>
  <si>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</si>
  <si>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</si>
  <si>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</si>
  <si>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</si>
  <si>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</si>
  <si>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</si>
  <si>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</si>
  <si>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</si>
  <si>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</si>
  <si>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</si>
  <si>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</si>
  <si>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</si>
  <si>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</si>
  <si>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</si>
  <si>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</si>
  <si>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</si>
  <si>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</si>
  <si>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</si>
  <si>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</si>
  <si>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</si>
  <si>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</si>
  <si>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</si>
  <si>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</si>
  <si>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</si>
  <si>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</si>
  <si>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</si>
  <si>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</si>
  <si>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</si>
  <si>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</si>
  <si>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</si>
  <si>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</si>
  <si>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</si>
  <si>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</si>
  <si>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</si>
  <si>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</si>
  <si>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</si>
  <si>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</si>
  <si>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</si>
  <si>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</si>
  <si>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</si>
  <si>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</si>
  <si>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</si>
  <si>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</si>
  <si>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</si>
  <si>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</si>
  <si>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</si>
  <si>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</si>
  <si>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</si>
  <si>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</si>
  <si>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</si>
  <si>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</si>
  <si>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</si>
  <si>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</si>
  <si>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</si>
  <si>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</si>
  <si>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</si>
  <si>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</si>
  <si>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</si>
  <si>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</si>
  <si>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</si>
  <si>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</si>
  <si>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</si>
  <si>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</si>
  <si>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</si>
  <si>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</si>
  <si>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</si>
  <si>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</si>
  <si>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</si>
  <si>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</si>
  <si>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</si>
  <si>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</si>
  <si>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</si>
  <si>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</si>
  <si>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</si>
  <si>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</si>
  <si>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</si>
  <si>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</si>
  <si>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</si>
  <si>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</si>
  <si>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</si>
  <si>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</si>
  <si>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</si>
  <si>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</si>
  <si>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</si>
  <si>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</si>
  <si>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</si>
  <si>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</si>
  <si>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</si>
  <si>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</si>
  <si>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</si>
  <si>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</si>
  <si>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</si>
  <si>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</si>
  <si>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</si>
  <si>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</si>
  <si>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</si>
  <si>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</si>
  <si>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</si>
  <si>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</si>
  <si>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</si>
  <si>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</si>
  <si>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</si>
  <si>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</si>
  <si>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</si>
  <si>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</si>
  <si>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</si>
  <si>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</si>
  <si>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</si>
  <si>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</si>
  <si>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</si>
  <si>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</si>
  <si>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</si>
  <si>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</si>
  <si>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</si>
  <si>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</si>
  <si>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</si>
  <si>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</si>
  <si>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</si>
  <si>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</si>
  <si>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</si>
  <si>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</si>
  <si>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</si>
  <si>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</si>
  <si>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</si>
  <si>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</si>
  <si>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</si>
  <si>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</si>
  <si>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</si>
  <si>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</si>
  <si>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</si>
  <si>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</si>
  <si>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</si>
  <si>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</si>
  <si>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</si>
  <si>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</si>
  <si>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</si>
  <si>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</si>
  <si>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</si>
  <si>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</si>
  <si>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</si>
  <si>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</si>
  <si>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</si>
  <si>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</si>
  <si>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</si>
  <si>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</si>
  <si>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</si>
  <si>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</si>
  <si>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</si>
  <si>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</si>
  <si>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</si>
  <si>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</si>
  <si>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</si>
  <si>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</si>
  <si>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</si>
  <si>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</si>
  <si>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</si>
  <si>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</si>
  <si>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</si>
  <si>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</si>
  <si>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</si>
  <si>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</si>
  <si>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</si>
  <si>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</si>
  <si>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</si>
  <si>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</si>
  <si>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</si>
  <si>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</si>
  <si>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</si>
  <si>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</si>
  <si>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</si>
  <si>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</si>
  <si>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</si>
  <si>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</si>
  <si>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</si>
  <si>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</si>
  <si>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</si>
  <si>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</si>
  <si>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</si>
  <si>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</si>
  <si>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</si>
  <si>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</si>
  <si>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</si>
  <si>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</si>
  <si>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</si>
  <si>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</si>
  <si>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</si>
  <si>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</si>
  <si>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</si>
  <si>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</si>
  <si>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</si>
  <si>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</si>
  <si>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</si>
  <si>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</si>
  <si>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</si>
  <si>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</si>
  <si>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</si>
  <si>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</si>
  <si>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</si>
  <si>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</si>
  <si>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</si>
  <si>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</si>
  <si>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</si>
  <si>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</si>
  <si>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</si>
  <si>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</si>
  <si>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</si>
  <si>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</si>
  <si>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</si>
  <si>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</si>
  <si>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</si>
  <si>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</si>
  <si>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</si>
  <si>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</si>
  <si>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</si>
  <si>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</si>
  <si>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</si>
  <si>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</si>
  <si>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</si>
  <si>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</si>
  <si>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</si>
  <si>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</si>
  <si>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</si>
  <si>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</si>
  <si>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</si>
  <si>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</si>
  <si>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</si>
  <si>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</si>
  <si>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</si>
  <si>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</si>
  <si>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</si>
  <si>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</si>
  <si>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</si>
  <si>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</si>
  <si>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</si>
  <si>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</si>
  <si>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</si>
  <si>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</si>
  <si>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</si>
  <si>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</si>
  <si>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</si>
  <si>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</si>
  <si>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</si>
  <si>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</si>
  <si>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</si>
  <si>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</si>
  <si>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</si>
  <si>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</si>
  <si>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</si>
  <si>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</si>
  <si>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</si>
  <si>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</si>
  <si>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</si>
  <si>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</si>
  <si>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</si>
  <si>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</si>
  <si>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</si>
  <si>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</si>
  <si>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</si>
  <si>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</si>
  <si>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</si>
  <si>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</si>
  <si>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</si>
  <si>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</si>
  <si>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</si>
  <si>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</si>
  <si>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</si>
  <si>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</si>
  <si>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</si>
  <si>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</si>
  <si>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</si>
  <si>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</si>
  <si>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</si>
  <si>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</si>
  <si>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</si>
  <si>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</si>
  <si>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</si>
  <si>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</si>
  <si>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</si>
  <si>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</si>
  <si>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</si>
  <si>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</si>
  <si>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</si>
  <si>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</si>
  <si>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</si>
  <si>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</si>
  <si>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</si>
  <si>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</si>
  <si>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</si>
  <si>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</si>
  <si>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</si>
  <si>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</si>
  <si>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</si>
  <si>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</si>
  <si>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</si>
  <si>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</si>
  <si>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</si>
  <si>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</si>
  <si>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</si>
  <si>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</si>
  <si>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</si>
  <si>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</si>
  <si>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</si>
  <si>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</si>
  <si>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</si>
  <si>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</si>
  <si>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</si>
  <si>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</si>
  <si>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</si>
  <si>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</si>
  <si>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</si>
  <si>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</si>
  <si>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</si>
  <si>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</si>
  <si>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</si>
  <si>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</si>
  <si>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</si>
  <si>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</si>
  <si>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</si>
  <si>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</si>
  <si>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</si>
  <si>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</si>
  <si>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</si>
  <si>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</si>
  <si>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</si>
  <si>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</si>
  <si>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</si>
  <si>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</si>
  <si>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</si>
  <si>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</si>
  <si>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</si>
  <si>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</si>
  <si>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</si>
  <si>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</si>
  <si>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</si>
  <si>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</si>
  <si>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</si>
  <si>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</si>
  <si>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</si>
  <si>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</si>
  <si>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</si>
  <si>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</si>
  <si>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</si>
  <si>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</si>
  <si>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</si>
  <si>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</si>
  <si>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</si>
  <si>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</si>
  <si>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</si>
  <si>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</si>
  <si>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</si>
  <si>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</si>
  <si>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</si>
  <si>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</si>
  <si>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</si>
  <si>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</si>
  <si>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</si>
  <si>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</si>
  <si>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</si>
  <si>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</si>
  <si>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</si>
  <si>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</si>
  <si>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</si>
  <si>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</si>
  <si>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</si>
  <si>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</si>
  <si>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</si>
  <si>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</si>
  <si>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</si>
  <si>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</si>
  <si>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</si>
  <si>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</si>
  <si>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</si>
  <si>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</si>
  <si>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</si>
  <si>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</si>
  <si>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</si>
  <si>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</si>
  <si>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</si>
  <si>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</si>
  <si>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</si>
  <si>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</si>
  <si>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</si>
  <si>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</si>
  <si>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</si>
  <si>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</si>
  <si>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</si>
  <si>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</si>
  <si>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</si>
  <si>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</si>
  <si>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045-932-3661</t>
    <phoneticPr fontId="3"/>
  </si>
  <si>
    <t xml:space="preserve">汚泥→固化→埋立　　　　　　　　　　　　　　　　　　　　廃油（油泥）→分級→埋立　
廃アルカリ→中和→製鉄原料　　　　　　　　　　　　　 汚泥（クラリ等）→脱水→埋立
廃アルカリ→中和→再生土　　　　　　　　　　　　　　　廃プラ（薬品袋）→焼却→埋立
廃酸→中和→製鉄原料　　　　　　　　　　　　　　　　　廃酸（塩化亜鉛）→中和→埋立　
廃酸→中和→再生土　　　　　　　　　　　　　　　　　　 蛍光灯→破砕→埋立
廃油→油水分離→再生重油　
廃油（ウエス）→焼却→埋立　
木くず→破砕→焼却　
廃プラ（ビニール）→焼却→埋立　
廃プラ（塩ビ類）破砕→埋立　
研磨水→油水分離→再生重油　
汚泥（研磨カス）→分級→製鉄原料　
</t>
    <rPh sb="0" eb="2">
      <t>オデイ</t>
    </rPh>
    <rPh sb="3" eb="5">
      <t>コカ</t>
    </rPh>
    <rPh sb="6" eb="8">
      <t>ウメタテ</t>
    </rPh>
    <rPh sb="42" eb="43">
      <t>ハイ</t>
    </rPh>
    <rPh sb="48" eb="50">
      <t>チュウワ</t>
    </rPh>
    <rPh sb="51" eb="53">
      <t>セイテツ</t>
    </rPh>
    <rPh sb="53" eb="55">
      <t>ゲンリョウ</t>
    </rPh>
    <rPh sb="84" eb="85">
      <t>ハイ</t>
    </rPh>
    <rPh sb="90" eb="92">
      <t>チュウワ</t>
    </rPh>
    <rPh sb="93" eb="95">
      <t>サイセイ</t>
    </rPh>
    <rPh sb="95" eb="96">
      <t>ツチ</t>
    </rPh>
    <rPh sb="126" eb="128">
      <t>ハイサン</t>
    </rPh>
    <rPh sb="129" eb="131">
      <t>チュウワ</t>
    </rPh>
    <rPh sb="132" eb="134">
      <t>セイテツ</t>
    </rPh>
    <rPh sb="134" eb="136">
      <t>ゲンリョウ</t>
    </rPh>
    <rPh sb="169" eb="171">
      <t>ハイサン</t>
    </rPh>
    <rPh sb="172" eb="174">
      <t>チュウワ</t>
    </rPh>
    <rPh sb="175" eb="177">
      <t>サイセイ</t>
    </rPh>
    <rPh sb="177" eb="178">
      <t>ド</t>
    </rPh>
    <rPh sb="207" eb="209">
      <t>ハイユ</t>
    </rPh>
    <rPh sb="210" eb="212">
      <t>ユスイ</t>
    </rPh>
    <rPh sb="212" eb="214">
      <t>ブンリ</t>
    </rPh>
    <rPh sb="215" eb="217">
      <t>サイセイ</t>
    </rPh>
    <rPh sb="217" eb="219">
      <t>ジュウユ</t>
    </rPh>
    <rPh sb="221" eb="223">
      <t>ハイユ</t>
    </rPh>
    <rPh sb="229" eb="231">
      <t>ショウキャク</t>
    </rPh>
    <rPh sb="232" eb="234">
      <t>ウメタテ</t>
    </rPh>
    <rPh sb="236" eb="237">
      <t>キ</t>
    </rPh>
    <rPh sb="240" eb="242">
      <t>ハサイ</t>
    </rPh>
    <rPh sb="243" eb="245">
      <t>ショウキャク</t>
    </rPh>
    <rPh sb="247" eb="248">
      <t>ハイ</t>
    </rPh>
    <rPh sb="257" eb="259">
      <t>ショウキャク</t>
    </rPh>
    <rPh sb="260" eb="262">
      <t>ウメタテ</t>
    </rPh>
    <rPh sb="264" eb="265">
      <t>ハイ</t>
    </rPh>
    <rPh sb="268" eb="269">
      <t>エン</t>
    </rPh>
    <rPh sb="270" eb="271">
      <t>ルイ</t>
    </rPh>
    <rPh sb="272" eb="274">
      <t>ハサイ</t>
    </rPh>
    <rPh sb="275" eb="277">
      <t>ウメタテ</t>
    </rPh>
    <rPh sb="279" eb="281">
      <t>ケンマ</t>
    </rPh>
    <rPh sb="281" eb="282">
      <t>スイ</t>
    </rPh>
    <rPh sb="283" eb="285">
      <t>ユスイ</t>
    </rPh>
    <rPh sb="285" eb="287">
      <t>ブンリ</t>
    </rPh>
    <rPh sb="288" eb="290">
      <t>サイセイ</t>
    </rPh>
    <rPh sb="290" eb="292">
      <t>ジュウユ</t>
    </rPh>
    <rPh sb="294" eb="296">
      <t>オデイ</t>
    </rPh>
    <rPh sb="297" eb="299">
      <t>ケンマ</t>
    </rPh>
    <rPh sb="303" eb="305">
      <t>ブンキュウ</t>
    </rPh>
    <rPh sb="306" eb="308">
      <t>セイテツ</t>
    </rPh>
    <rPh sb="308" eb="310">
      <t>ゲンリョウ</t>
    </rPh>
    <phoneticPr fontId="3"/>
  </si>
  <si>
    <t>株式会社　浅川製作所　川和工場</t>
    <phoneticPr fontId="3"/>
  </si>
  <si>
    <t>神奈川県　横浜市　都筑区　川和町　561</t>
    <phoneticPr fontId="3"/>
  </si>
  <si>
    <t>横浜市長</t>
    <phoneticPr fontId="3"/>
  </si>
  <si>
    <t>Ｅ31－輸送用機械器具製造業</t>
    <phoneticPr fontId="3"/>
  </si>
  <si>
    <t>神奈川県　横浜市　港北区　新羽町　1251</t>
    <phoneticPr fontId="3"/>
  </si>
  <si>
    <t>株式会社　浅川製作所　取締役社長　浅川　辰彦</t>
    <phoneticPr fontId="3"/>
  </si>
  <si>
    <t>045-532-1291</t>
    <phoneticPr fontId="3"/>
  </si>
  <si>
    <t>自動車部品のめっき</t>
  </si>
  <si>
    <t>代表取締役社長－産業廃棄物管理責任者－総務部総務課－各部門（各現場責任者等）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</si>
</sst>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3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3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tabSelected="1" view="pageBreakPreview" topLeftCell="A10" zoomScaleNormal="115" zoomScaleSheetLayoutView="100" workbookViewId="0">
      <selection activeCell="N54" sqref="N54:U54"/>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v>45835</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450</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452</v>
      </c>
      <c r="M40" s="618"/>
      <c r="N40" s="618"/>
      <c r="O40" s="618"/>
      <c r="P40" s="618"/>
      <c r="Q40" s="618"/>
      <c r="R40" s="618"/>
      <c r="S40" s="618"/>
      <c r="T40" s="618"/>
      <c r="U40" s="619"/>
      <c r="W40" s="21"/>
      <c r="X40" s="21"/>
    </row>
    <row r="41" spans="1:25" ht="26.25" customHeight="1" x14ac:dyDescent="0.15">
      <c r="C41" s="86"/>
      <c r="I41" s="25"/>
      <c r="J41" s="25" t="s">
        <v>7</v>
      </c>
      <c r="K41" s="25"/>
      <c r="L41" s="618" t="s">
        <v>453</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454</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448</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2511</v>
      </c>
      <c r="Q49" s="598"/>
      <c r="R49" s="598"/>
      <c r="S49" s="598"/>
      <c r="T49" s="598"/>
      <c r="U49" s="599"/>
    </row>
    <row r="50" spans="3:23" ht="26.25" customHeight="1" x14ac:dyDescent="0.15">
      <c r="C50" s="570" t="s">
        <v>11</v>
      </c>
      <c r="D50" s="571"/>
      <c r="E50" s="572"/>
      <c r="F50" s="581" t="s">
        <v>449</v>
      </c>
      <c r="G50" s="582"/>
      <c r="H50" s="582"/>
      <c r="I50" s="582"/>
      <c r="J50" s="582"/>
      <c r="K50" s="582"/>
      <c r="L50" s="582"/>
      <c r="M50" s="582"/>
      <c r="N50" s="341" t="s">
        <v>172</v>
      </c>
      <c r="O50" s="449"/>
      <c r="P50" s="450"/>
      <c r="Q50" s="585" t="s">
        <v>446</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451</v>
      </c>
      <c r="G54" s="496"/>
      <c r="H54" s="496"/>
      <c r="I54" s="496"/>
      <c r="J54" s="496"/>
      <c r="K54" s="496"/>
      <c r="L54" s="32" t="s">
        <v>48</v>
      </c>
      <c r="M54" s="32"/>
      <c r="N54" s="502" t="s">
        <v>455</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v>20000</v>
      </c>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v>220</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447</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456</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5</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4319.3999999999996</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5</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4223</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f>+別紙!AA12</f>
        <v>3675.7</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3598</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643.70000000000005</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87.1</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f>+別紙!AA17</f>
        <v>25.5</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f>+別紙!AA18</f>
        <v>14.5</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625</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0</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25</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14</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6"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浅川製作所　川和工場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浅川製作所　川和工場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浅川製作所　川和工場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浅川製作所　川和工場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浅川製作所　川和工場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浅川製作所　川和工場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浅川製作所　川和工場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浅川製作所　川和工場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浅川製作所　川和工場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浅川製作所　川和工場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　浅川製作所　川和工場</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浅川製作所　川和工場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浅川製作所　川和工場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16" zoomScale="80" zoomScaleNormal="80" workbookViewId="0">
      <selection activeCell="B1" sqref="B1"/>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株式会社　浅川製作所　川和工場</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3879.3999999999996</v>
      </c>
      <c r="I9" s="377">
        <f>IF(OR(ｳ.廃油!F24&gt;0,ｳ.廃油!F24&lt;0),ｳ.廃油!F24,IF(I$19&gt;0,"0",0))</f>
        <v>133.1</v>
      </c>
      <c r="J9" s="377">
        <f>IF(OR(ｴ.廃酸!$F24&gt;0,ｴ.廃酸!$F24&lt;0),ｴ.廃酸!F24,IF(J$19&gt;0,"0",0))</f>
        <v>261.2</v>
      </c>
      <c r="K9" s="377">
        <f>IF(OR(ｵ.廃ｱﾙｶﾘ!$F24&gt;0,ｵ.廃ｱﾙｶﾘ!$F24&lt;0),ｵ.廃ｱﾙｶﾘ!F24,IF(K$19&gt;0,"0",0))</f>
        <v>0</v>
      </c>
      <c r="L9" s="377">
        <f>IF(OR(ｶ.廃ﾌﾟﾗ類!F24&gt;0,ｶ.廃ﾌﾟﾗ類!F24&lt;0),ｶ.廃ﾌﾟﾗ類!F24,IF(L$19&gt;0,"0",0))</f>
        <v>20.2</v>
      </c>
      <c r="M9" s="377">
        <f>IF(OR(ｷ.紙くず!F24&gt;0,ｷ.紙くず!F24&lt;0),ｷ.紙くず!F24,IF(M$19&gt;0,"0",0))</f>
        <v>0</v>
      </c>
      <c r="N9" s="377">
        <f>IF(OR(ｸ.木くず!F24&gt;0,ｸ.木くず!F24&lt;0),ｸ.木くず!F24,IF(N$19&gt;0,"0",0))</f>
        <v>25.5</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0</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0</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4319.3999999999996</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t="str">
        <f>IF(OR(ｳ.廃油!F25&gt;0,ｳ.廃油!F25&lt;0),ｳ.廃油!F25,IF(I$19&gt;0,"0",0))</f>
        <v>0</v>
      </c>
      <c r="J10" s="380" t="str">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t="str">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t="str">
        <f>IF(OR(ｳ.廃油!F26&gt;0,ｳ.廃油!F26&lt;0),ｳ.廃油!F26,IF(I$19&gt;0,"0",0))</f>
        <v>0</v>
      </c>
      <c r="J11" s="383" t="str">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t="str">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f>IF(OR(ｲ.汚泥!F27&gt;0,ｲ.汚泥!F27&lt;0),ｲ.汚泥!F27,IF(H$19&gt;0,"0",0))</f>
        <v>3675.7</v>
      </c>
      <c r="I12" s="383" t="str">
        <f>IF(OR(ｳ.廃油!F27&gt;0,ｳ.廃油!F27&lt;0),ｳ.廃油!F27,IF(I$19&gt;0,"0",0))</f>
        <v>0</v>
      </c>
      <c r="J12" s="383" t="str">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t="str">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f t="shared" si="0"/>
        <v>3675.7</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t="str">
        <f>IF(OR(ｳ.廃油!F28&gt;0,ｳ.廃油!F28&lt;0),ｳ.廃油!F28,IF(I$19&gt;0,"0",0))</f>
        <v>0</v>
      </c>
      <c r="J13" s="383" t="str">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t="str">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203.7</v>
      </c>
      <c r="I14" s="383">
        <f>IF(OR(ｳ.廃油!F29&gt;0,ｳ.廃油!F29&lt;0),ｳ.廃油!F29,IF(I$19&gt;0,"0",0))</f>
        <v>133.1</v>
      </c>
      <c r="J14" s="383">
        <f>IF(OR(ｴ.廃酸!$F29&gt;0,ｴ.廃酸!$F29&lt;0),ｴ.廃酸!F29,IF(J$19&gt;0,"0",0))</f>
        <v>261.2</v>
      </c>
      <c r="K14" s="383">
        <f>IF(OR(ｵ.廃ｱﾙｶﾘ!$F29&gt;0,ｵ.廃ｱﾙｶﾘ!$F29&lt;0),ｵ.廃ｱﾙｶﾘ!F29,IF(K$19&gt;0,"0",0))</f>
        <v>0</v>
      </c>
      <c r="L14" s="383">
        <f>IF(OR(ｶ.廃ﾌﾟﾗ類!F29&gt;0,ｶ.廃ﾌﾟﾗ類!F29&lt;0),ｶ.廃ﾌﾟﾗ類!F29,IF(L$19&gt;0,"0",0))</f>
        <v>20.2</v>
      </c>
      <c r="M14" s="383">
        <f>IF(OR(ｷ.紙くず!F29&gt;0,ｷ.紙くず!F29&lt;0),ｷ.紙くず!F29,IF(M$19&gt;0,"0",0))</f>
        <v>0</v>
      </c>
      <c r="N14" s="383">
        <f>IF(OR(ｸ.木くず!F29&gt;0,ｸ.木くず!F29&lt;0),ｸ.木くず!F29,IF(N$19&gt;0,"0",0))</f>
        <v>25.5</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0</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0</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643.70000000000005</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t="str">
        <f>IF(OR(ｳ.廃油!F30&gt;0,ｳ.廃油!F30&lt;0),ｳ.廃油!F30,IF(I$19&gt;0,"0",0))</f>
        <v>0</v>
      </c>
      <c r="J15" s="383" t="str">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t="str">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t="str">
        <f>IF(OR(ｲ.汚泥!F31&gt;0,ｲ.汚泥!F31&lt;0),ｲ.汚泥!F31,IF(H$19&gt;0,"0",0))</f>
        <v>0</v>
      </c>
      <c r="I16" s="383">
        <f>IF(OR(ｳ.廃油!F31&gt;0,ｳ.廃油!F31&lt;0),ｳ.廃油!F31,IF(I$19&gt;0,"0",0))</f>
        <v>73</v>
      </c>
      <c r="J16" s="383" t="str">
        <f>IF(OR(ｴ.廃酸!$F31&gt;0,ｴ.廃酸!$F31&lt;0),ｴ.廃酸!F31,IF(J$19&gt;0,"0",0))</f>
        <v>0</v>
      </c>
      <c r="K16" s="383">
        <f>IF(OR(ｵ.廃ｱﾙｶﾘ!$F31&gt;0,ｵ.廃ｱﾙｶﾘ!$F31&lt;0),ｵ.廃ｱﾙｶﾘ!F31,IF(K$19&gt;0,"0",0))</f>
        <v>0</v>
      </c>
      <c r="L16" s="383">
        <f>IF(OR(ｶ.廃ﾌﾟﾗ類!F31&gt;0,ｶ.廃ﾌﾟﾗ類!F31&lt;0),ｶ.廃ﾌﾟﾗ類!F31,IF(L$19&gt;0,"0",0))</f>
        <v>14.1</v>
      </c>
      <c r="M16" s="383">
        <f>IF(OR(ｷ.紙くず!F31&gt;0,ｷ.紙くず!F31&lt;0),ｷ.紙くず!F31,IF(M$19&gt;0,"0",0))</f>
        <v>0</v>
      </c>
      <c r="N16" s="383" t="str">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0</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0</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87.1</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t="str">
        <f>IF(OR(ｳ.廃油!F32&gt;0,ｳ.廃油!F32&lt;0),ｳ.廃油!F32,IF(I$19&gt;0,"0",0))</f>
        <v>0</v>
      </c>
      <c r="J17" s="383" t="str">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f>IF(OR(ｸ.木くず!F32&gt;0,ｸ.木くず!F32&lt;0),ｸ.木くず!F32,IF(N$19&gt;0,"0",0))</f>
        <v>25.5</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f t="shared" si="0"/>
        <v>25.5</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14.5</v>
      </c>
      <c r="J18" s="386" t="str">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t="str">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f t="shared" si="0"/>
        <v>14.5</v>
      </c>
    </row>
    <row r="19" spans="2:27" ht="24" customHeight="1" thickTop="1" x14ac:dyDescent="0.15">
      <c r="B19" s="169"/>
      <c r="C19" s="174" t="s">
        <v>376</v>
      </c>
      <c r="D19" s="799" t="s">
        <v>377</v>
      </c>
      <c r="E19" s="799"/>
      <c r="F19" s="800"/>
      <c r="G19" s="389">
        <f>+G37+G25+G23+G22+G21-G20</f>
        <v>0</v>
      </c>
      <c r="H19" s="389">
        <f t="shared" ref="H19:Z19" si="1">+H37+H25+H23+H22+H21-H20</f>
        <v>3793</v>
      </c>
      <c r="I19" s="389">
        <f t="shared" si="1"/>
        <v>130</v>
      </c>
      <c r="J19" s="389">
        <f t="shared" si="1"/>
        <v>255</v>
      </c>
      <c r="K19" s="389">
        <f t="shared" si="1"/>
        <v>0</v>
      </c>
      <c r="L19" s="389">
        <f t="shared" si="1"/>
        <v>20</v>
      </c>
      <c r="M19" s="389">
        <f t="shared" si="1"/>
        <v>0</v>
      </c>
      <c r="N19" s="389">
        <f t="shared" si="1"/>
        <v>25</v>
      </c>
      <c r="O19" s="389">
        <f t="shared" si="1"/>
        <v>0</v>
      </c>
      <c r="P19" s="389">
        <f t="shared" si="1"/>
        <v>0</v>
      </c>
      <c r="Q19" s="389">
        <f t="shared" si="1"/>
        <v>0</v>
      </c>
      <c r="R19" s="389">
        <f t="shared" si="1"/>
        <v>0</v>
      </c>
      <c r="S19" s="389">
        <f t="shared" si="1"/>
        <v>0</v>
      </c>
      <c r="T19" s="389">
        <f t="shared" si="1"/>
        <v>0</v>
      </c>
      <c r="U19" s="389">
        <f t="shared" si="1"/>
        <v>0</v>
      </c>
      <c r="V19" s="389">
        <f t="shared" si="1"/>
        <v>0</v>
      </c>
      <c r="W19" s="389">
        <f t="shared" si="1"/>
        <v>0</v>
      </c>
      <c r="X19" s="389">
        <f t="shared" si="1"/>
        <v>0</v>
      </c>
      <c r="Y19" s="389">
        <f t="shared" si="1"/>
        <v>0</v>
      </c>
      <c r="Z19" s="390">
        <f t="shared" si="1"/>
        <v>0</v>
      </c>
      <c r="AA19" s="391">
        <f t="shared" ref="AA19:AA25" si="2">SUM(G19:Z19)</f>
        <v>4223</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3598</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3598</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3598</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3598</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195</v>
      </c>
      <c r="I37" s="424">
        <f t="shared" si="8"/>
        <v>130</v>
      </c>
      <c r="J37" s="424">
        <f t="shared" si="8"/>
        <v>255</v>
      </c>
      <c r="K37" s="424">
        <f t="shared" si="8"/>
        <v>0</v>
      </c>
      <c r="L37" s="424">
        <f t="shared" si="8"/>
        <v>20</v>
      </c>
      <c r="M37" s="424">
        <f t="shared" si="8"/>
        <v>0</v>
      </c>
      <c r="N37" s="424">
        <f t="shared" si="8"/>
        <v>25</v>
      </c>
      <c r="O37" s="424">
        <f t="shared" si="8"/>
        <v>0</v>
      </c>
      <c r="P37" s="424">
        <f t="shared" si="8"/>
        <v>0</v>
      </c>
      <c r="Q37" s="424">
        <f t="shared" si="8"/>
        <v>0</v>
      </c>
      <c r="R37" s="424">
        <f t="shared" si="8"/>
        <v>0</v>
      </c>
      <c r="S37" s="424">
        <f t="shared" si="8"/>
        <v>0</v>
      </c>
      <c r="T37" s="424">
        <f t="shared" si="8"/>
        <v>0</v>
      </c>
      <c r="U37" s="424">
        <f t="shared" si="8"/>
        <v>0</v>
      </c>
      <c r="V37" s="424">
        <f t="shared" si="8"/>
        <v>0</v>
      </c>
      <c r="W37" s="424">
        <f t="shared" si="8"/>
        <v>0</v>
      </c>
      <c r="X37" s="424">
        <f t="shared" si="8"/>
        <v>0</v>
      </c>
      <c r="Y37" s="424">
        <f t="shared" si="8"/>
        <v>0</v>
      </c>
      <c r="Z37" s="425">
        <f t="shared" si="8"/>
        <v>0</v>
      </c>
      <c r="AA37" s="426">
        <f t="shared" si="4"/>
        <v>625</v>
      </c>
    </row>
    <row r="38" spans="2:27" ht="24" customHeight="1" x14ac:dyDescent="0.15">
      <c r="B38" s="170"/>
      <c r="C38" s="776"/>
      <c r="D38" s="227"/>
      <c r="E38" s="225" t="s">
        <v>319</v>
      </c>
      <c r="F38" s="443"/>
      <c r="G38" s="415">
        <f t="shared" ref="G38:Z38" si="9">SUM(G39:G41)</f>
        <v>0</v>
      </c>
      <c r="H38" s="415">
        <f t="shared" si="9"/>
        <v>195</v>
      </c>
      <c r="I38" s="415">
        <f t="shared" si="9"/>
        <v>130</v>
      </c>
      <c r="J38" s="415">
        <f t="shared" si="9"/>
        <v>255</v>
      </c>
      <c r="K38" s="415">
        <f t="shared" si="9"/>
        <v>0</v>
      </c>
      <c r="L38" s="415">
        <f t="shared" si="9"/>
        <v>20</v>
      </c>
      <c r="M38" s="415">
        <f t="shared" si="9"/>
        <v>0</v>
      </c>
      <c r="N38" s="415">
        <f t="shared" si="9"/>
        <v>25</v>
      </c>
      <c r="O38" s="415">
        <f t="shared" si="9"/>
        <v>0</v>
      </c>
      <c r="P38" s="415">
        <f t="shared" si="9"/>
        <v>0</v>
      </c>
      <c r="Q38" s="415">
        <f t="shared" si="9"/>
        <v>0</v>
      </c>
      <c r="R38" s="415">
        <f t="shared" si="9"/>
        <v>0</v>
      </c>
      <c r="S38" s="415">
        <f t="shared" si="9"/>
        <v>0</v>
      </c>
      <c r="T38" s="415">
        <f t="shared" si="9"/>
        <v>0</v>
      </c>
      <c r="U38" s="415">
        <f t="shared" si="9"/>
        <v>0</v>
      </c>
      <c r="V38" s="415">
        <f t="shared" si="9"/>
        <v>0</v>
      </c>
      <c r="W38" s="415">
        <f t="shared" si="9"/>
        <v>0</v>
      </c>
      <c r="X38" s="415">
        <f t="shared" si="9"/>
        <v>0</v>
      </c>
      <c r="Y38" s="415">
        <f t="shared" si="9"/>
        <v>0</v>
      </c>
      <c r="Z38" s="416">
        <f t="shared" si="9"/>
        <v>0</v>
      </c>
      <c r="AA38" s="417">
        <f t="shared" si="4"/>
        <v>625</v>
      </c>
    </row>
    <row r="39" spans="2:27" ht="24" customHeight="1" x14ac:dyDescent="0.15">
      <c r="B39" s="170"/>
      <c r="C39" s="776"/>
      <c r="D39" s="228"/>
      <c r="E39" s="223"/>
      <c r="F39" s="221" t="s">
        <v>233</v>
      </c>
      <c r="G39" s="418">
        <f>+ｱ.燃え殻!$Z$28</f>
        <v>0</v>
      </c>
      <c r="H39" s="418">
        <f>+ｲ.汚泥!$Z$28</f>
        <v>0</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0</v>
      </c>
      <c r="T39" s="418">
        <f>+ｾ.ｶﾞﾗｽ･ｺﾝｸﾘ･陶磁器くず!$Z$28</f>
        <v>0</v>
      </c>
      <c r="U39" s="418">
        <f>+ｿ.鉱さい!$Z$28</f>
        <v>0</v>
      </c>
      <c r="V39" s="418">
        <f>+ﾀ.がれき類!$Z$28</f>
        <v>0</v>
      </c>
      <c r="W39" s="418">
        <f>+ﾁ.動物のふん尿!$Z$28</f>
        <v>0</v>
      </c>
      <c r="X39" s="418">
        <f>+ﾂ.動物の死体!$Z$28</f>
        <v>0</v>
      </c>
      <c r="Y39" s="418">
        <f>+ﾃ.ばいじん!$Z$28</f>
        <v>0</v>
      </c>
      <c r="Z39" s="419">
        <f>+ﾄ.混合廃棄物その他!$Z$28</f>
        <v>0</v>
      </c>
      <c r="AA39" s="420">
        <f t="shared" si="4"/>
        <v>0</v>
      </c>
    </row>
    <row r="40" spans="2:27" ht="24" customHeight="1" x14ac:dyDescent="0.15">
      <c r="B40" s="170"/>
      <c r="C40" s="776"/>
      <c r="D40" s="228"/>
      <c r="E40" s="223"/>
      <c r="F40" s="221" t="s">
        <v>318</v>
      </c>
      <c r="G40" s="418">
        <f>+ｱ.燃え殻!$Z$29</f>
        <v>0</v>
      </c>
      <c r="H40" s="418">
        <f>+ｲ.汚泥!$Z$29</f>
        <v>195</v>
      </c>
      <c r="I40" s="418">
        <f>+ｳ.廃油!$Z$29</f>
        <v>130</v>
      </c>
      <c r="J40" s="418">
        <f>+ｴ.廃酸!$Z$29</f>
        <v>255</v>
      </c>
      <c r="K40" s="418">
        <f>+ｵ.廃ｱﾙｶﾘ!$Z$29</f>
        <v>0</v>
      </c>
      <c r="L40" s="418">
        <f>+ｶ.廃ﾌﾟﾗ類!$Z$29</f>
        <v>20</v>
      </c>
      <c r="M40" s="418">
        <f>+ｷ.紙くず!$Z$29</f>
        <v>0</v>
      </c>
      <c r="N40" s="418">
        <f>+ｸ.木くず!$Z$29</f>
        <v>25</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625</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95" t="s">
        <v>349</v>
      </c>
      <c r="E43" s="795"/>
      <c r="F43" s="796"/>
      <c r="G43" s="427">
        <f>+ｱ.燃え殻!$AK$27</f>
        <v>0</v>
      </c>
      <c r="H43" s="427">
        <f>+ｲ.汚泥!$AK$27</f>
        <v>195</v>
      </c>
      <c r="I43" s="427">
        <f>+ｳ.廃油!$AK$27</f>
        <v>130</v>
      </c>
      <c r="J43" s="427">
        <f>+ｴ.廃酸!$AK$27</f>
        <v>255</v>
      </c>
      <c r="K43" s="427">
        <f>+ｵ.廃ｱﾙｶﾘ!$AK$27</f>
        <v>0</v>
      </c>
      <c r="L43" s="427">
        <f>+ｶ.廃ﾌﾟﾗ類!$AK$27</f>
        <v>20</v>
      </c>
      <c r="M43" s="427">
        <f>+ｷ.紙くず!$AK$27</f>
        <v>0</v>
      </c>
      <c r="N43" s="427">
        <f>+ｸ.木くず!$AK$27</f>
        <v>25</v>
      </c>
      <c r="O43" s="427">
        <f>+ｹ.繊維くず!$AK$27</f>
        <v>0</v>
      </c>
      <c r="P43" s="427">
        <f>+ｺ.動植物性残さ!$AK$27</f>
        <v>0</v>
      </c>
      <c r="Q43" s="427">
        <f>+ｻ.動物系固形不要物!$AK$27</f>
        <v>0</v>
      </c>
      <c r="R43" s="427">
        <f>+ｼ.ｺﾞﾑくず!$AK$27</f>
        <v>0</v>
      </c>
      <c r="S43" s="427">
        <f>+ｽ.金属くず!$AK$27</f>
        <v>0</v>
      </c>
      <c r="T43" s="427">
        <f>+ｾ.ｶﾞﾗｽ･ｺﾝｸﾘ･陶磁器くず!$AK$27</f>
        <v>0</v>
      </c>
      <c r="U43" s="427">
        <f>+ｿ.鉱さい!$AK$27</f>
        <v>0</v>
      </c>
      <c r="V43" s="427">
        <f>+ﾀ.がれき類!$AK$27</f>
        <v>0</v>
      </c>
      <c r="W43" s="427">
        <f>+ﾁ.動物のふん尿!$AK$27</f>
        <v>0</v>
      </c>
      <c r="X43" s="427">
        <f>+ﾂ.動物の死体!$AK$27</f>
        <v>0</v>
      </c>
      <c r="Y43" s="427">
        <f>+ﾃ.ばいじん!$AK$27</f>
        <v>0</v>
      </c>
      <c r="Z43" s="428">
        <f>+ﾄ.混合廃棄物その他!$AK$27</f>
        <v>0</v>
      </c>
      <c r="AA43" s="429">
        <f t="shared" si="4"/>
        <v>625</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0</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0</v>
      </c>
      <c r="T45" s="433">
        <f>+ｾ.ｶﾞﾗｽ･ｺﾝｸﾘ･陶磁器くず!$AR$24</f>
        <v>0</v>
      </c>
      <c r="U45" s="433">
        <f>+ｿ.鉱さい!$AR$24</f>
        <v>0</v>
      </c>
      <c r="V45" s="433">
        <f>+ﾀ.がれき類!$AR$24</f>
        <v>0</v>
      </c>
      <c r="W45" s="433">
        <f>+ﾁ.動物のふん尿!$AR$24</f>
        <v>0</v>
      </c>
      <c r="X45" s="433">
        <f>+ﾂ.動物の死体!$AR$24</f>
        <v>0</v>
      </c>
      <c r="Y45" s="433">
        <f>+ﾃ.ばいじん!$AR$24</f>
        <v>0</v>
      </c>
      <c r="Z45" s="434">
        <f>+ﾄ.混合廃棄物その他!$AR$24</f>
        <v>0</v>
      </c>
      <c r="AA45" s="435">
        <f t="shared" si="4"/>
        <v>0</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25</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25</v>
      </c>
    </row>
    <row r="47" spans="2:27" ht="26.65" customHeight="1" thickBot="1" x14ac:dyDescent="0.2">
      <c r="B47" s="171"/>
      <c r="C47" s="178"/>
      <c r="D47" s="176" t="s">
        <v>193</v>
      </c>
      <c r="E47" s="793" t="s">
        <v>430</v>
      </c>
      <c r="F47" s="794"/>
      <c r="G47" s="436">
        <f>+ｱ.燃え殻!$AR$31</f>
        <v>0</v>
      </c>
      <c r="H47" s="436">
        <f>+ｲ.汚泥!$AR$31</f>
        <v>0</v>
      </c>
      <c r="I47" s="436">
        <f>+ｳ.廃油!$AR$31</f>
        <v>14</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14</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7672.4</v>
      </c>
      <c r="I55" s="480">
        <f t="shared" si="10"/>
        <v>263.10000000000002</v>
      </c>
      <c r="J55" s="480">
        <f t="shared" si="10"/>
        <v>516.20000000000005</v>
      </c>
      <c r="K55" s="480">
        <f t="shared" si="10"/>
        <v>0</v>
      </c>
      <c r="L55" s="480">
        <f t="shared" si="10"/>
        <v>40.200000000000003</v>
      </c>
      <c r="M55" s="480">
        <f t="shared" si="10"/>
        <v>0</v>
      </c>
      <c r="N55" s="480">
        <f t="shared" si="10"/>
        <v>50.5</v>
      </c>
      <c r="O55" s="480">
        <f t="shared" si="10"/>
        <v>0</v>
      </c>
      <c r="P55" s="480">
        <f t="shared" si="10"/>
        <v>0</v>
      </c>
      <c r="Q55" s="480">
        <f t="shared" si="10"/>
        <v>0</v>
      </c>
      <c r="R55" s="480">
        <f t="shared" si="10"/>
        <v>0</v>
      </c>
      <c r="S55" s="480">
        <f t="shared" si="10"/>
        <v>0</v>
      </c>
      <c r="T55" s="480">
        <f t="shared" si="10"/>
        <v>0</v>
      </c>
      <c r="U55" s="480">
        <f t="shared" si="10"/>
        <v>0</v>
      </c>
      <c r="V55" s="480">
        <f t="shared" si="10"/>
        <v>0</v>
      </c>
      <c r="W55" s="480">
        <f t="shared" si="10"/>
        <v>0</v>
      </c>
      <c r="X55" s="480">
        <f t="shared" si="10"/>
        <v>0</v>
      </c>
      <c r="Y55" s="480">
        <f t="shared" si="10"/>
        <v>0</v>
      </c>
      <c r="Z55" s="480">
        <f t="shared" si="10"/>
        <v>0</v>
      </c>
      <c r="AA55" s="481">
        <f>+AA9+AA19+AA20</f>
        <v>8542.4</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2" orientation="landscape" horizontalDpi="300"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f>+表紙!P35</f>
        <v>45835</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神奈川県　横浜市　港北区　新羽町　1251</v>
      </c>
      <c r="M16" s="851"/>
      <c r="N16" s="851"/>
      <c r="O16" s="851"/>
      <c r="P16" s="851"/>
      <c r="Q16" s="851"/>
      <c r="R16" s="851"/>
      <c r="S16" s="851"/>
      <c r="T16" s="851"/>
      <c r="U16" s="282"/>
    </row>
    <row r="17" spans="1:21" ht="26.25" customHeight="1" x14ac:dyDescent="0.15">
      <c r="C17" s="86"/>
      <c r="I17" s="25"/>
      <c r="J17" s="25" t="s">
        <v>7</v>
      </c>
      <c r="K17" s="25"/>
      <c r="L17" s="851" t="str">
        <f>+表紙!L41</f>
        <v>株式会社　浅川製作所　取締役社長　浅川　辰彦</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045-532-1291</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株式会社　浅川製作所　川和工場</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2511</v>
      </c>
      <c r="Q25" s="823"/>
      <c r="R25" s="823"/>
      <c r="S25" s="823"/>
      <c r="T25" s="823"/>
      <c r="U25" s="824"/>
    </row>
    <row r="26" spans="1:21" ht="26.25" customHeight="1" x14ac:dyDescent="0.15">
      <c r="C26" s="570" t="s">
        <v>11</v>
      </c>
      <c r="D26" s="571"/>
      <c r="E26" s="572"/>
      <c r="F26" s="838" t="str">
        <f>+表紙!F50</f>
        <v>神奈川県　横浜市　都筑区　川和町　561</v>
      </c>
      <c r="G26" s="839"/>
      <c r="H26" s="839"/>
      <c r="I26" s="839"/>
      <c r="J26" s="839"/>
      <c r="K26" s="839"/>
      <c r="L26" s="839"/>
      <c r="M26" s="839"/>
      <c r="N26" s="341" t="s">
        <v>172</v>
      </c>
      <c r="O26"/>
      <c r="P26"/>
      <c r="Q26" s="833" t="str">
        <f>IF(+表紙!Q50="","",+表紙!Q50)</f>
        <v>045-932-3661</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Ｅ31－輸送用機械器具製造業</v>
      </c>
      <c r="G30" s="826"/>
      <c r="H30" s="826"/>
      <c r="I30" s="826"/>
      <c r="J30" s="826"/>
      <c r="K30" s="826"/>
      <c r="L30" s="32" t="s">
        <v>48</v>
      </c>
      <c r="M30" s="32"/>
      <c r="N30" s="632" t="str">
        <f>IF(COUNTA(表紙!N54)=1,+表紙!N54,"")</f>
        <v>自動車部品のめっき</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f>IF(+表紙!N55="","",+表紙!N55)</f>
        <v>20000</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t="str">
        <f>IF(+表紙!N56="","",+表紙!N56)</f>
        <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f>IF(+表紙!F61="","",+表紙!F61)</f>
        <v>220</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5</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4319.3999999999996</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5</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4223</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f>+表紙!K158</f>
        <v>3675.7</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3598</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643.70000000000005</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87.1</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f>+表紙!K211</f>
        <v>25.5</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f>+表紙!K212</f>
        <v>14.5</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625</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0</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25</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14</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N16" zoomScaleNormal="100"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浅川製作所　川和工場</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3793</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0</v>
      </c>
      <c r="G15" s="658"/>
      <c r="H15" s="49" t="s">
        <v>13</v>
      </c>
      <c r="I15" s="58"/>
      <c r="J15" s="61"/>
      <c r="K15" s="58"/>
      <c r="L15" s="721"/>
      <c r="M15" s="61"/>
      <c r="O15" s="651">
        <v>0</v>
      </c>
      <c r="P15" s="664"/>
      <c r="Q15" s="664"/>
      <c r="R15" s="664"/>
      <c r="S15" s="57" t="s">
        <v>13</v>
      </c>
      <c r="T15" s="58"/>
      <c r="U15" s="58"/>
      <c r="V15" s="58"/>
      <c r="W15" s="58"/>
      <c r="X15"/>
      <c r="Y15"/>
      <c r="Z15"/>
      <c r="AA15"/>
      <c r="AB15" s="61"/>
      <c r="AG15" s="690">
        <v>0</v>
      </c>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v>0</v>
      </c>
      <c r="AU17" s="49" t="s">
        <v>34</v>
      </c>
      <c r="AV17" s="58"/>
    </row>
    <row r="18" spans="2:48" ht="24.75" customHeight="1" thickBot="1" x14ac:dyDescent="0.2">
      <c r="J18" s="61"/>
      <c r="K18" s="58"/>
      <c r="L18" s="721"/>
      <c r="M18" s="61"/>
      <c r="O18" s="651">
        <v>3598</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v>0</v>
      </c>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3598</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3879.3999999999996</v>
      </c>
      <c r="G24" s="712"/>
      <c r="H24" s="214" t="s">
        <v>198</v>
      </c>
      <c r="J24" s="61"/>
      <c r="K24" s="58"/>
      <c r="L24" s="722"/>
      <c r="O24" s="690">
        <v>0</v>
      </c>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3675.7</v>
      </c>
      <c r="G27" s="712"/>
      <c r="H27" s="214" t="s">
        <v>198</v>
      </c>
      <c r="L27" s="709"/>
      <c r="O27" s="699">
        <f>+Q30+ROUND(Q33,1)</f>
        <v>195</v>
      </c>
      <c r="P27" s="700"/>
      <c r="Q27" s="700"/>
      <c r="R27" s="700"/>
      <c r="S27" s="49" t="s">
        <v>38</v>
      </c>
      <c r="T27" s="70"/>
      <c r="U27" s="70"/>
      <c r="X27" s="68" t="s">
        <v>39</v>
      </c>
      <c r="Y27" s="71"/>
      <c r="AG27" s="58"/>
      <c r="AH27" s="58"/>
      <c r="AI27" s="58"/>
      <c r="AJ27" s="58"/>
      <c r="AK27" s="742">
        <f>+AG18+O27</f>
        <v>195</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203.7</v>
      </c>
      <c r="G29" s="712"/>
      <c r="H29" s="214" t="s">
        <v>198</v>
      </c>
      <c r="L29" s="709"/>
      <c r="O29" s="61"/>
      <c r="P29" s="148"/>
      <c r="Q29" s="56" t="s">
        <v>183</v>
      </c>
      <c r="R29" s="676" t="s">
        <v>33</v>
      </c>
      <c r="S29" s="692"/>
      <c r="T29" s="692"/>
      <c r="U29" s="693"/>
      <c r="V29" s="53"/>
      <c r="W29" s="72"/>
      <c r="X29" s="697" t="s">
        <v>315</v>
      </c>
      <c r="Y29" s="698"/>
      <c r="Z29" s="690">
        <v>195</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195</v>
      </c>
      <c r="R30" s="700"/>
      <c r="S30" s="700"/>
      <c r="T30" s="700"/>
      <c r="U30" s="49" t="s">
        <v>16</v>
      </c>
      <c r="X30" s="697" t="s">
        <v>186</v>
      </c>
      <c r="Y30" s="698"/>
      <c r="Z30" s="690">
        <v>0</v>
      </c>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22" workbookViewId="0">
      <selection activeCell="AN23" sqref="AN2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浅川製作所　川和工場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130</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0</v>
      </c>
      <c r="G15" s="658"/>
      <c r="H15" s="49" t="s">
        <v>13</v>
      </c>
      <c r="I15" s="58"/>
      <c r="J15" s="61"/>
      <c r="K15" s="58"/>
      <c r="L15" s="721"/>
      <c r="M15" s="61"/>
      <c r="O15" s="651">
        <v>0</v>
      </c>
      <c r="P15" s="664"/>
      <c r="Q15" s="664"/>
      <c r="R15" s="664"/>
      <c r="S15" s="57" t="s">
        <v>13</v>
      </c>
      <c r="T15" s="58"/>
      <c r="U15" s="58"/>
      <c r="V15" s="58"/>
      <c r="W15" s="58"/>
      <c r="X15"/>
      <c r="Y15"/>
      <c r="Z15"/>
      <c r="AA15"/>
      <c r="AB15" s="61"/>
      <c r="AG15" s="690">
        <v>0</v>
      </c>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v>0</v>
      </c>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v>0</v>
      </c>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133.1</v>
      </c>
      <c r="G24" s="712"/>
      <c r="H24" s="214" t="s">
        <v>198</v>
      </c>
      <c r="J24" s="61"/>
      <c r="K24" s="58"/>
      <c r="L24" s="722"/>
      <c r="O24" s="690">
        <v>0</v>
      </c>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130</v>
      </c>
      <c r="P27" s="700"/>
      <c r="Q27" s="700"/>
      <c r="R27" s="700"/>
      <c r="S27" s="49" t="s">
        <v>38</v>
      </c>
      <c r="T27" s="70"/>
      <c r="U27" s="70"/>
      <c r="X27" s="68" t="s">
        <v>39</v>
      </c>
      <c r="Y27" s="71"/>
      <c r="AG27" s="58"/>
      <c r="AH27" s="58"/>
      <c r="AI27" s="58"/>
      <c r="AJ27" s="58"/>
      <c r="AK27" s="742">
        <f>+AG18+O27</f>
        <v>130</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133.1</v>
      </c>
      <c r="G29" s="712"/>
      <c r="H29" s="214" t="s">
        <v>198</v>
      </c>
      <c r="L29" s="709"/>
      <c r="O29" s="61"/>
      <c r="P29" s="148"/>
      <c r="Q29" s="56" t="s">
        <v>183</v>
      </c>
      <c r="R29" s="676" t="s">
        <v>33</v>
      </c>
      <c r="S29" s="692"/>
      <c r="T29" s="692"/>
      <c r="U29" s="693"/>
      <c r="V29" s="53"/>
      <c r="W29" s="72"/>
      <c r="X29" s="697" t="s">
        <v>315</v>
      </c>
      <c r="Y29" s="698"/>
      <c r="Z29" s="690">
        <v>130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130</v>
      </c>
      <c r="R30" s="700"/>
      <c r="S30" s="700"/>
      <c r="T30" s="700"/>
      <c r="U30" s="49" t="s">
        <v>16</v>
      </c>
      <c r="X30" s="697" t="s">
        <v>186</v>
      </c>
      <c r="Y30" s="698"/>
      <c r="Z30" s="690">
        <v>0</v>
      </c>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73</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14</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14.5</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H20" workbookViewId="0">
      <selection activeCell="O27" sqref="O27:R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浅川製作所　川和工場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255</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v>0</v>
      </c>
      <c r="P15" s="664"/>
      <c r="Q15" s="664"/>
      <c r="R15" s="664"/>
      <c r="S15" s="57" t="s">
        <v>13</v>
      </c>
      <c r="T15" s="58"/>
      <c r="U15" s="58"/>
      <c r="V15" s="58"/>
      <c r="W15" s="58"/>
      <c r="X15"/>
      <c r="Y15"/>
      <c r="Z15"/>
      <c r="AA15"/>
      <c r="AB15" s="61"/>
      <c r="AG15" s="690">
        <v>0</v>
      </c>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v>0</v>
      </c>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v>0</v>
      </c>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261.2</v>
      </c>
      <c r="G24" s="712"/>
      <c r="H24" s="214" t="s">
        <v>198</v>
      </c>
      <c r="J24" s="61"/>
      <c r="K24" s="58"/>
      <c r="L24" s="722"/>
      <c r="O24" s="690">
        <v>0</v>
      </c>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255</v>
      </c>
      <c r="P27" s="700"/>
      <c r="Q27" s="700"/>
      <c r="R27" s="700"/>
      <c r="S27" s="49" t="s">
        <v>38</v>
      </c>
      <c r="T27" s="70"/>
      <c r="U27" s="70"/>
      <c r="X27" s="68" t="s">
        <v>39</v>
      </c>
      <c r="Y27" s="71"/>
      <c r="AG27" s="58"/>
      <c r="AH27" s="58"/>
      <c r="AI27" s="58"/>
      <c r="AJ27" s="58"/>
      <c r="AK27" s="742">
        <f>+AG18+O27</f>
        <v>255</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261.2</v>
      </c>
      <c r="G29" s="712"/>
      <c r="H29" s="214" t="s">
        <v>198</v>
      </c>
      <c r="L29" s="709"/>
      <c r="O29" s="61"/>
      <c r="P29" s="148"/>
      <c r="Q29" s="56" t="s">
        <v>183</v>
      </c>
      <c r="R29" s="676" t="s">
        <v>33</v>
      </c>
      <c r="S29" s="692"/>
      <c r="T29" s="692"/>
      <c r="U29" s="693"/>
      <c r="V29" s="53"/>
      <c r="W29" s="72"/>
      <c r="X29" s="697" t="s">
        <v>315</v>
      </c>
      <c r="Y29" s="698"/>
      <c r="Z29" s="690">
        <v>255</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255</v>
      </c>
      <c r="R30" s="700"/>
      <c r="S30" s="700"/>
      <c r="T30" s="700"/>
      <c r="U30" s="49" t="s">
        <v>16</v>
      </c>
      <c r="X30" s="697" t="s">
        <v>186</v>
      </c>
      <c r="Y30" s="698"/>
      <c r="Z30" s="690"/>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J4" workbookViewId="0">
      <selection activeCell="AN22" sqref="AN22"/>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浅川製作所　川和工場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v>0</v>
      </c>
      <c r="G15" s="658"/>
      <c r="H15" s="49" t="s">
        <v>13</v>
      </c>
      <c r="I15" s="58"/>
      <c r="J15" s="61"/>
      <c r="K15" s="58"/>
      <c r="L15" s="721"/>
      <c r="M15" s="61"/>
      <c r="O15" s="651">
        <v>0</v>
      </c>
      <c r="P15" s="664"/>
      <c r="Q15" s="664"/>
      <c r="R15" s="664"/>
      <c r="S15" s="57" t="s">
        <v>13</v>
      </c>
      <c r="T15" s="58"/>
      <c r="U15" s="58"/>
      <c r="V15" s="58"/>
      <c r="W15" s="58"/>
      <c r="X15"/>
      <c r="Y15"/>
      <c r="Z15"/>
      <c r="AA15"/>
      <c r="AB15" s="61"/>
      <c r="AG15" s="690">
        <v>0</v>
      </c>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v>0</v>
      </c>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v>0</v>
      </c>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v>0</v>
      </c>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v>0</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v>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v>0</v>
      </c>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16" workbookViewId="0">
      <selection activeCell="Z30" sqref="Z30:AD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浅川製作所　川和工場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20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20.2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20</v>
      </c>
      <c r="P27" s="700"/>
      <c r="Q27" s="700"/>
      <c r="R27" s="700"/>
      <c r="S27" s="49" t="s">
        <v>38</v>
      </c>
      <c r="T27" s="70"/>
      <c r="U27" s="70"/>
      <c r="X27" s="68" t="s">
        <v>39</v>
      </c>
      <c r="Y27" s="71"/>
      <c r="AG27" s="58"/>
      <c r="AH27" s="58"/>
      <c r="AI27" s="58"/>
      <c r="AJ27" s="58"/>
      <c r="AK27" s="742">
        <f>+AG18+O27</f>
        <v>20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20.2</v>
      </c>
      <c r="G29" s="712"/>
      <c r="H29" s="214" t="s">
        <v>198</v>
      </c>
      <c r="L29" s="709"/>
      <c r="O29" s="61"/>
      <c r="P29" s="148"/>
      <c r="Q29" s="56" t="s">
        <v>183</v>
      </c>
      <c r="R29" s="676" t="s">
        <v>33</v>
      </c>
      <c r="S29" s="692"/>
      <c r="T29" s="692"/>
      <c r="U29" s="693"/>
      <c r="V29" s="53"/>
      <c r="W29" s="72"/>
      <c r="X29" s="697" t="s">
        <v>315</v>
      </c>
      <c r="Y29" s="698"/>
      <c r="Z29" s="690">
        <v>20</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14.1</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3"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浅川製作所　川和工場</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AR33" sqref="AR3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　浅川製作所　川和工場</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v>0</v>
      </c>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25</v>
      </c>
      <c r="G12" s="674"/>
      <c r="H12" s="57" t="s">
        <v>13</v>
      </c>
      <c r="I12" s="58"/>
      <c r="J12" s="59"/>
      <c r="K12" s="58"/>
      <c r="L12" s="721"/>
      <c r="M12" s="60"/>
      <c r="O12" s="651">
        <v>0</v>
      </c>
      <c r="P12" s="664"/>
      <c r="Q12" s="664"/>
      <c r="R12" s="664"/>
      <c r="S12" s="57" t="s">
        <v>13</v>
      </c>
      <c r="T12" s="58"/>
      <c r="U12" s="58"/>
      <c r="V12" s="58"/>
      <c r="W12" s="58"/>
      <c r="X12"/>
      <c r="Y12"/>
      <c r="Z12"/>
      <c r="AA12"/>
      <c r="AB12" s="61"/>
      <c r="AD12" s="681"/>
      <c r="AF12" s="141"/>
      <c r="AG12" s="651">
        <v>0</v>
      </c>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v>0</v>
      </c>
      <c r="G15" s="658"/>
      <c r="H15" s="49" t="s">
        <v>13</v>
      </c>
      <c r="I15" s="58"/>
      <c r="J15" s="61"/>
      <c r="K15" s="58"/>
      <c r="L15" s="721"/>
      <c r="M15" s="61"/>
      <c r="O15" s="651">
        <v>0</v>
      </c>
      <c r="P15" s="664"/>
      <c r="Q15" s="664"/>
      <c r="R15" s="664"/>
      <c r="S15" s="57" t="s">
        <v>13</v>
      </c>
      <c r="T15" s="58"/>
      <c r="U15" s="58"/>
      <c r="V15" s="58"/>
      <c r="W15" s="58"/>
      <c r="X15"/>
      <c r="Y15"/>
      <c r="Z15"/>
      <c r="AA15"/>
      <c r="AB15" s="61"/>
      <c r="AG15" s="690">
        <v>0</v>
      </c>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v>0</v>
      </c>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v>0</v>
      </c>
      <c r="AU17" s="49" t="s">
        <v>34</v>
      </c>
      <c r="AV17" s="58"/>
    </row>
    <row r="18" spans="2:48" ht="24.75" customHeight="1" thickBot="1" x14ac:dyDescent="0.2">
      <c r="J18" s="61"/>
      <c r="K18" s="58"/>
      <c r="L18" s="721"/>
      <c r="M18" s="61"/>
      <c r="O18" s="651">
        <v>0</v>
      </c>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v>0</v>
      </c>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v>0</v>
      </c>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v>0</v>
      </c>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25.5</v>
      </c>
      <c r="G24" s="712"/>
      <c r="H24" s="214" t="s">
        <v>198</v>
      </c>
      <c r="J24" s="61"/>
      <c r="K24" s="58"/>
      <c r="L24" s="722"/>
      <c r="O24" s="690">
        <v>0</v>
      </c>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25</v>
      </c>
      <c r="P27" s="700"/>
      <c r="Q27" s="700"/>
      <c r="R27" s="700"/>
      <c r="S27" s="49" t="s">
        <v>38</v>
      </c>
      <c r="T27" s="70"/>
      <c r="U27" s="70"/>
      <c r="X27" s="68" t="s">
        <v>39</v>
      </c>
      <c r="Y27" s="71"/>
      <c r="AG27" s="58"/>
      <c r="AH27" s="58"/>
      <c r="AI27" s="58"/>
      <c r="AJ27" s="58"/>
      <c r="AK27" s="742">
        <f>+AG18+O27</f>
        <v>25</v>
      </c>
      <c r="AL27" s="743"/>
      <c r="AM27" s="743"/>
      <c r="AN27" s="743"/>
      <c r="AO27" s="57" t="s">
        <v>13</v>
      </c>
      <c r="AP27" s="318"/>
      <c r="AQ27" s="132"/>
      <c r="AR27" s="651">
        <v>25</v>
      </c>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0</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25.5</v>
      </c>
      <c r="G29" s="712"/>
      <c r="H29" s="214" t="s">
        <v>198</v>
      </c>
      <c r="L29" s="709"/>
      <c r="O29" s="61"/>
      <c r="P29" s="148"/>
      <c r="Q29" s="56" t="s">
        <v>183</v>
      </c>
      <c r="R29" s="676" t="s">
        <v>33</v>
      </c>
      <c r="S29" s="692"/>
      <c r="T29" s="692"/>
      <c r="U29" s="693"/>
      <c r="V29" s="53"/>
      <c r="W29" s="72"/>
      <c r="X29" s="697" t="s">
        <v>315</v>
      </c>
      <c r="Y29" s="698"/>
      <c r="Z29" s="690">
        <v>25</v>
      </c>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25</v>
      </c>
      <c r="R30" s="700"/>
      <c r="S30" s="700"/>
      <c r="T30" s="700"/>
      <c r="U30" s="49" t="s">
        <v>16</v>
      </c>
      <c r="X30" s="697" t="s">
        <v>186</v>
      </c>
      <c r="Y30" s="698"/>
      <c r="Z30" s="690">
        <v>0</v>
      </c>
      <c r="AA30" s="691"/>
      <c r="AB30" s="691"/>
      <c r="AC30" s="691"/>
      <c r="AD30" s="691"/>
      <c r="AE30" s="49" t="s">
        <v>13</v>
      </c>
      <c r="AK30" s="651">
        <v>0</v>
      </c>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v>0</v>
      </c>
      <c r="AS31" s="752"/>
      <c r="AT31" s="752"/>
      <c r="AU31" s="166" t="s">
        <v>13</v>
      </c>
      <c r="AV31" s="479"/>
    </row>
    <row r="32" spans="2:48" ht="27" customHeight="1" thickTop="1" thickBot="1" x14ac:dyDescent="0.2">
      <c r="B32" s="725" t="s">
        <v>424</v>
      </c>
      <c r="C32" s="676"/>
      <c r="D32" s="676"/>
      <c r="E32" s="677"/>
      <c r="F32" s="711">
        <v>25.5</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2025-06-27T04:13:47Z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