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BC0D95DC-5563-4AB8-849F-3BE9882CA970}" xr6:coauthVersionLast="47" xr6:coauthVersionMax="47" xr10:uidLastSave="{00000000-0000-0000-0000-000000000000}"/>
  <bookViews>
    <workbookView xWindow="-120" yWindow="-120" windowWidth="20730" windowHeight="11040" tabRatio="808" firstSheet="6"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AS32" i="2" l="1"/>
  <c r="G54" i="94" s="1"/>
  <c r="AL31" i="2"/>
  <c r="G52" i="94" s="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<sst xmlns="http://schemas.openxmlformats.org/spreadsheetml/2006/main" count="2830" uniqueCount="434">
  <si>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</si>
  <si>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</si>
  <si>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</si>
  <si>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</si>
  <si>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</si>
  <si>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</si>
  <si>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</si>
  <si>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</si>
  <si>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</si>
  <si>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</si>
  <si>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</si>
  <si>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</si>
  <si>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</si>
  <si>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</si>
  <si>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</si>
  <si>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</si>
  <si>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</si>
  <si>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</si>
  <si>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</si>
  <si>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</si>
  <si>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</si>
  <si>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</si>
  <si>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</si>
  <si>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</si>
  <si>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</si>
  <si>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</si>
  <si>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</si>
  <si>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</si>
  <si>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</si>
  <si>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</si>
  <si>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</si>
  <si>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</si>
  <si>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</si>
  <si>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</si>
  <si>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</si>
  <si>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</si>
  <si>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</si>
  <si>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</si>
  <si>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</si>
  <si>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</si>
  <si>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</si>
  <si>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</si>
  <si>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</si>
  <si>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</si>
  <si>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</si>
  <si>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</si>
  <si>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</si>
  <si>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</si>
  <si>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</si>
  <si>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</si>
  <si>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</si>
  <si>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</si>
  <si>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</si>
  <si>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</si>
  <si>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</si>
  <si>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</si>
  <si>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</si>
  <si>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</si>
  <si>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</si>
  <si>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</si>
  <si>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</si>
  <si>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</si>
  <si>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</si>
  <si>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</si>
  <si>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</si>
  <si>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</si>
  <si>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</si>
  <si>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</si>
  <si>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</si>
  <si>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</si>
  <si>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</si>
  <si>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</si>
  <si>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</si>
  <si>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</si>
  <si>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</si>
  <si>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</si>
  <si>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</si>
  <si>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</si>
  <si>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</si>
  <si>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</si>
  <si>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</si>
  <si>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</si>
  <si>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</si>
  <si>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</si>
  <si>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</si>
  <si>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</si>
  <si>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</si>
  <si>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</si>
  <si>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</si>
  <si>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</si>
  <si>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</si>
  <si>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</si>
  <si>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</si>
  <si>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</si>
  <si>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</si>
  <si>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</si>
  <si>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</si>
  <si>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</si>
  <si>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</si>
  <si>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</si>
  <si>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</si>
  <si>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</si>
  <si>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</si>
  <si>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</si>
  <si>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</si>
  <si>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</si>
  <si>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</si>
  <si>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</si>
  <si>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</si>
  <si>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</si>
  <si>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</si>
  <si>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</si>
  <si>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</si>
  <si>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</si>
  <si>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</si>
  <si>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</si>
  <si>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</si>
  <si>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</si>
  <si>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</si>
  <si>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</si>
  <si>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</si>
  <si>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</si>
  <si>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</si>
  <si>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</si>
  <si>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</si>
  <si>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</si>
  <si>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</si>
  <si>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</si>
  <si>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</si>
  <si>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</si>
  <si>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</si>
  <si>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</si>
  <si>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</si>
  <si>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</si>
  <si>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</si>
  <si>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</si>
  <si>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</si>
  <si>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</si>
  <si>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</si>
  <si>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</si>
  <si>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</si>
  <si>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</si>
  <si>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</si>
  <si>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</si>
  <si>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</si>
  <si>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</si>
  <si>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</si>
  <si>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</si>
  <si>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</si>
  <si>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</si>
  <si>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</si>
  <si>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</si>
  <si>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</si>
  <si>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</si>
  <si>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</si>
  <si>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</si>
  <si>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</si>
  <si>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</si>
  <si>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</si>
  <si>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</si>
  <si>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</si>
  <si>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</si>
  <si>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</si>
  <si>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</si>
  <si>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</si>
  <si>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</si>
  <si>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</si>
  <si>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</si>
  <si>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</si>
  <si>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</si>
  <si>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</si>
  <si>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</si>
  <si>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</si>
  <si>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</si>
  <si>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</si>
  <si>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</si>
  <si>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</si>
  <si>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</si>
  <si>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</si>
  <si>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</si>
  <si>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</si>
  <si>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</si>
  <si>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</si>
  <si>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</si>
  <si>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</si>
  <si>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</si>
  <si>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</si>
  <si>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</si>
  <si>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</si>
  <si>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</si>
  <si>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</si>
  <si>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</si>
  <si>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</si>
  <si>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</si>
  <si>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</si>
  <si>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</si>
  <si>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</si>
  <si>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</si>
  <si>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</si>
  <si>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</si>
  <si>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</si>
  <si>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</si>
  <si>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</si>
  <si>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</si>
  <si>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</si>
  <si>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</si>
  <si>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</si>
  <si>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</si>
  <si>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</si>
  <si>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</si>
  <si>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</si>
  <si>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</si>
  <si>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</si>
  <si>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</si>
  <si>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</si>
  <si>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</si>
  <si>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</si>
  <si>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</si>
  <si>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</si>
  <si>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</si>
  <si>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</si>
  <si>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</si>
  <si>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</si>
  <si>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</si>
  <si>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</si>
  <si>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</si>
  <si>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</si>
  <si>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</si>
  <si>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</si>
  <si>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</si>
  <si>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</si>
  <si>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</si>
  <si>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</si>
  <si>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</si>
  <si>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</si>
  <si>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</si>
  <si>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</si>
  <si>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</si>
  <si>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</si>
  <si>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</si>
  <si>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</si>
  <si>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</si>
  <si>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</si>
  <si>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</si>
  <si>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</si>
  <si>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</si>
  <si>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</si>
  <si>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</si>
  <si>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</si>
  <si>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</si>
  <si>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</si>
  <si>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</si>
  <si>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</si>
  <si>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</si>
  <si>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</si>
  <si>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</si>
  <si>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</si>
  <si>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</si>
  <si>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</si>
  <si>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</si>
  <si>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</si>
  <si>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</si>
  <si>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</si>
  <si>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</si>
  <si>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</si>
  <si>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</si>
  <si>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</si>
  <si>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</si>
  <si>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</si>
  <si>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</si>
  <si>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</si>
  <si>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</si>
  <si>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</si>
  <si>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</si>
  <si>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</si>
  <si>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</si>
  <si>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</si>
  <si>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</si>
  <si>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</si>
  <si>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</si>
  <si>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</si>
  <si>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</si>
  <si>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</si>
  <si>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</si>
  <si>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</si>
  <si>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</si>
  <si>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</si>
  <si>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</si>
  <si>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</si>
  <si>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</si>
  <si>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</si>
  <si>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</si>
  <si>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</si>
  <si>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</si>
  <si>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</si>
  <si>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</si>
  <si>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</si>
  <si>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</si>
  <si>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</si>
  <si>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</si>
  <si>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</si>
  <si>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</si>
  <si>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</si>
  <si>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</si>
  <si>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</si>
  <si>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</si>
  <si>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</si>
  <si>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</si>
  <si>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</si>
  <si>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</si>
  <si>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</si>
  <si>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</si>
  <si>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</si>
  <si>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</si>
  <si>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</si>
  <si>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</si>
  <si>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</si>
  <si>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</si>
  <si>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</si>
  <si>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</si>
  <si>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</si>
  <si>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</si>
  <si>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</si>
  <si>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</si>
  <si>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</si>
  <si>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</si>
  <si>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</si>
  <si>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</si>
  <si>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</si>
  <si>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</si>
  <si>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</si>
  <si>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</si>
  <si>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</si>
  <si>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</si>
  <si>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</si>
  <si>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</si>
  <si>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</si>
  <si>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</si>
  <si>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</si>
  <si>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</si>
  <si>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</si>
  <si>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</si>
  <si>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</si>
  <si>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</si>
  <si>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</si>
  <si>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</si>
  <si>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</si>
  <si>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</si>
  <si>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</si>
  <si>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</si>
  <si>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</si>
  <si>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</si>
  <si>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</si>
  <si>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</si>
  <si>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</si>
  <si>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</si>
  <si>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</si>
  <si>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</si>
  <si>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</si>
  <si>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</si>
  <si>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</si>
  <si>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</si>
  <si>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</si>
  <si>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</si>
  <si>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</si>
  <si>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</si>
  <si>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</si>
  <si>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</si>
  <si>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</si>
  <si>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</si>
  <si>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</si>
  <si>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</si>
  <si>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</si>
  <si>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</si>
  <si>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</si>
  <si>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</si>
  <si>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</si>
  <si>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</si>
  <si>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</si>
  <si>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</si>
  <si>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</si>
  <si>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</si>
  <si>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</si>
  <si>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</si>
  <si>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</si>
  <si>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</si>
  <si>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</si>
  <si>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</si>
  <si>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</si>
  <si>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</si>
  <si>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</si>
  <si>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</si>
  <si>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</si>
  <si>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</si>
  <si>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</si>
  <si>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</si>
  <si>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</si>
  <si>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</si>
  <si>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</si>
  <si>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</si>
  <si>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</si>
  <si>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</si>
  <si>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</si>
  <si>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</si>
  <si>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</si>
  <si>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</si>
  <si>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</si>
  <si>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</si>
  <si>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</si>
  <si>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</si>
  <si>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</si>
  <si>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</si>
  <si>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</si>
  <si>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</si>
  <si>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</si>
  <si>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</si>
  <si>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</si>
  <si>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</si>
  <si>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</si>
  <si>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</si>
  <si>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</si>
  <si>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</si>
  <si>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</si>
  <si>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</si>
  <si>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</si>
  <si>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</si>
  <si>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東京都目黒区東が丘２－５－２１</t>
    <phoneticPr fontId="3"/>
  </si>
  <si>
    <t>独立行政法人国立病院機構　
理事長　新井　一弘</t>
    <rPh sb="18" eb="20">
      <t>アライ</t>
    </rPh>
    <rPh sb="21" eb="22">
      <t>イチ</t>
    </rPh>
    <rPh sb="22" eb="23">
      <t>ヒロシ</t>
    </rPh>
    <phoneticPr fontId="3"/>
  </si>
  <si>
    <t>03-5712-5050</t>
    <phoneticPr fontId="3"/>
  </si>
  <si>
    <t>独立行政法人国立病院機構横浜医療センター</t>
    <phoneticPr fontId="3"/>
  </si>
  <si>
    <t>横浜市戸塚区原宿3-60-2</t>
    <phoneticPr fontId="3"/>
  </si>
  <si>
    <t>令和  7 年  8月  13日</t>
    <phoneticPr fontId="3"/>
  </si>
  <si>
    <t>045-851-2621</t>
    <phoneticPr fontId="3"/>
  </si>
  <si>
    <t>病院</t>
    <rPh sb="0" eb="2">
      <t>ビョウイン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</si>
</sst>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39982" y="2206487"/>
          <a:ext cx="653083" cy="639003"/>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0457" y="2196962"/>
          <a:ext cx="655154" cy="639003"/>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2741" y="2189436"/>
          <a:ext cx="658868" cy="640146"/>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zoomScale="160" zoomScaleNormal="100" zoomScaleSheetLayoutView="160" workbookViewId="0">
      <selection activeCell="B1" sqref="A1:B1"/>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431</v>
      </c>
      <c r="M34" s="448"/>
      <c r="N34" s="448"/>
      <c r="O34" s="449"/>
      <c r="Q34" s="15"/>
      <c r="R34" s="15"/>
      <c r="S34" s="15"/>
    </row>
    <row r="35" spans="1:19" ht="13.5">
      <c r="C35" s="76"/>
      <c r="O35" s="78"/>
      <c r="Q35" s="15"/>
      <c r="R35" s="15"/>
      <c r="S35" s="15"/>
    </row>
    <row r="36" spans="1:19" ht="13.5">
      <c r="C36" s="467" t="s">
        <v>41</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426</v>
      </c>
      <c r="K39" s="428"/>
      <c r="L39" s="429"/>
      <c r="M39" s="429"/>
      <c r="N39" s="429"/>
      <c r="O39" s="430"/>
      <c r="Q39" s="15"/>
      <c r="R39" s="15"/>
    </row>
    <row r="40" spans="1:19" ht="26.25" customHeight="1">
      <c r="C40" s="76"/>
      <c r="H40" s="18" t="s">
        <v>7</v>
      </c>
      <c r="I40" s="18"/>
      <c r="J40" s="428" t="s">
        <v>427</v>
      </c>
      <c r="K40" s="428"/>
      <c r="L40" s="429"/>
      <c r="M40" s="429"/>
      <c r="N40" s="429"/>
      <c r="O40" s="430"/>
    </row>
    <row r="41" spans="1:19">
      <c r="C41" s="76"/>
      <c r="J41" s="16" t="s">
        <v>8</v>
      </c>
      <c r="O41" s="77"/>
    </row>
    <row r="42" spans="1:19">
      <c r="C42" s="76"/>
      <c r="J42" s="19" t="s">
        <v>9</v>
      </c>
      <c r="K42" s="19"/>
      <c r="L42" s="431" t="s">
        <v>428</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429</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2509</v>
      </c>
      <c r="N48" s="454"/>
      <c r="O48" s="455"/>
    </row>
    <row r="49" spans="3:21" ht="18.75" customHeight="1">
      <c r="C49" s="435" t="s">
        <v>11</v>
      </c>
      <c r="D49" s="436"/>
      <c r="E49" s="437"/>
      <c r="F49" s="463" t="s">
        <v>430</v>
      </c>
      <c r="G49" s="464"/>
      <c r="H49" s="464"/>
      <c r="I49" s="464"/>
      <c r="J49" s="464"/>
      <c r="K49" s="464"/>
      <c r="L49" s="115" t="s">
        <v>134</v>
      </c>
      <c r="M49" s="367"/>
      <c r="N49" s="456" t="s">
        <v>432</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127</v>
      </c>
      <c r="G52" s="470"/>
      <c r="H52" s="470"/>
      <c r="I52" s="470"/>
      <c r="J52" s="25" t="s">
        <v>47</v>
      </c>
      <c r="K52" s="25"/>
      <c r="L52" s="471" t="s">
        <v>433</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490</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1132</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196.07</v>
      </c>
      <c r="I63" s="216" t="s">
        <v>4</v>
      </c>
      <c r="J63" s="404" t="s">
        <v>228</v>
      </c>
      <c r="K63" s="405"/>
      <c r="L63" s="406"/>
      <c r="M63" s="485">
        <f>+別紙!X14</f>
        <v>196.07</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196.07</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f>+別紙!X18</f>
        <v>196.07</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196.07</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185.74599999999998</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topLeftCell="M8" zoomScale="85" zoomScaleNormal="85" workbookViewId="0"/>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独立行政法人国立病院機構横浜医療センター</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2.57</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193.5</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196.07</v>
      </c>
    </row>
    <row r="10" spans="2:24" ht="24" customHeight="1">
      <c r="B10" s="158" t="s">
        <v>327</v>
      </c>
      <c r="C10" s="665" t="s">
        <v>244</v>
      </c>
      <c r="D10" s="665"/>
      <c r="E10" s="665"/>
      <c r="F10" s="666"/>
      <c r="G10" s="314" t="str">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t="str">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t="str">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t="str">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2.57</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193.5</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196.07</v>
      </c>
    </row>
    <row r="15" spans="2:24" ht="24" customHeight="1">
      <c r="B15" s="158" t="s">
        <v>184</v>
      </c>
      <c r="C15" s="651" t="s">
        <v>182</v>
      </c>
      <c r="D15" s="651"/>
      <c r="E15" s="651"/>
      <c r="F15" s="652"/>
      <c r="G15" s="316">
        <f>IF(OR(ｱ.特管廃油!D30&gt;0,ｱ.特管廃油!D30&lt;0),ｱ.特管廃油!D30,IF(G$19&gt;0,"0",0))</f>
        <v>2.57</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193.5</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196.07</v>
      </c>
    </row>
    <row r="16" spans="2:24" ht="24" customHeight="1">
      <c r="B16" s="158" t="s">
        <v>185</v>
      </c>
      <c r="C16" s="651" t="s">
        <v>183</v>
      </c>
      <c r="D16" s="651"/>
      <c r="E16" s="651"/>
      <c r="F16" s="652"/>
      <c r="G16" s="316" t="str">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t="str">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2.57</v>
      </c>
      <c r="H18" s="319">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193.5</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f t="shared" si="0"/>
        <v>196.07</v>
      </c>
    </row>
    <row r="19" spans="2:24" ht="24" customHeight="1" thickTop="1">
      <c r="B19" s="155"/>
      <c r="C19" s="160" t="s">
        <v>301</v>
      </c>
      <c r="D19" s="653" t="s">
        <v>302</v>
      </c>
      <c r="E19" s="653"/>
      <c r="F19" s="654"/>
      <c r="G19" s="322">
        <f t="shared" ref="G19:V19" si="1">+G37+G25+G23+G22+G21-G20</f>
        <v>3.1760000000000002</v>
      </c>
      <c r="H19" s="322">
        <f t="shared" si="1"/>
        <v>0</v>
      </c>
      <c r="I19" s="322">
        <f t="shared" si="1"/>
        <v>0</v>
      </c>
      <c r="J19" s="322">
        <f t="shared" si="1"/>
        <v>182.57</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185.74599999999998</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3.1760000000000002</v>
      </c>
      <c r="H37" s="346">
        <f t="shared" si="7"/>
        <v>0</v>
      </c>
      <c r="I37" s="346">
        <f t="shared" si="7"/>
        <v>0</v>
      </c>
      <c r="J37" s="346">
        <f t="shared" si="7"/>
        <v>182.57</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185.74599999999998</v>
      </c>
    </row>
    <row r="38" spans="2:24" ht="24" customHeight="1">
      <c r="B38" s="156"/>
      <c r="C38" s="638"/>
      <c r="D38" s="195"/>
      <c r="E38" s="193" t="s">
        <v>195</v>
      </c>
      <c r="F38" s="360"/>
      <c r="G38" s="340">
        <f t="shared" ref="G38:V38" si="8">SUM(G39:G41)</f>
        <v>3.1760000000000002</v>
      </c>
      <c r="H38" s="340">
        <f t="shared" si="8"/>
        <v>0</v>
      </c>
      <c r="I38" s="340">
        <f t="shared" si="8"/>
        <v>0</v>
      </c>
      <c r="J38" s="340">
        <f t="shared" si="8"/>
        <v>182.57</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185.74599999999998</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3.1760000000000002</v>
      </c>
      <c r="H40" s="342">
        <f>+ｲ.特管廃酸!$AA$29</f>
        <v>0</v>
      </c>
      <c r="I40" s="342">
        <f>+ｳ.特管廃ｱﾙｶﾘ!$AA$29</f>
        <v>0</v>
      </c>
      <c r="J40" s="342">
        <f>+ｴ.感染性廃棄物!$AA$29</f>
        <v>182.57</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185.74599999999998</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3.18</v>
      </c>
      <c r="H43" s="348">
        <f>+ｲ.特管廃酸!$AL$27</f>
        <v>0</v>
      </c>
      <c r="I43" s="348">
        <f>+ｳ.特管廃ｱﾙｶﾘ!$AL$27</f>
        <v>0</v>
      </c>
      <c r="J43" s="348">
        <f>+ｴ.感染性廃棄物!$AL$27</f>
        <v>182.57</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185.75</v>
      </c>
    </row>
    <row r="44" spans="2:24" ht="24" customHeight="1">
      <c r="B44" s="156"/>
      <c r="C44" s="163"/>
      <c r="D44" s="161" t="s">
        <v>150</v>
      </c>
      <c r="E44" s="632" t="s">
        <v>178</v>
      </c>
      <c r="F44" s="633"/>
      <c r="G44" s="350">
        <f>+ｱ.特管廃油!$AL$30</f>
        <v>3.18</v>
      </c>
      <c r="H44" s="350">
        <f>+ｲ.特管廃酸!$AL$30</f>
        <v>0</v>
      </c>
      <c r="I44" s="350">
        <f>+ｳ.特管廃ｱﾙｶﾘ!$AL$30</f>
        <v>0</v>
      </c>
      <c r="J44" s="350">
        <f>+ｴ.感染性廃棄物!$AL$30</f>
        <v>182.57</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185.75</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3.18</v>
      </c>
      <c r="H47" s="354">
        <f>+ｲ.特管廃酸!$AS$31</f>
        <v>0</v>
      </c>
      <c r="I47" s="354">
        <f>+ｳ.特管廃ｱﾙｶﾘ!$AS$31</f>
        <v>0</v>
      </c>
      <c r="J47" s="354">
        <f>+ｴ.感染性廃棄物!$AS$31</f>
        <v>182.57</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185.75</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5.7460000000000004</v>
      </c>
      <c r="H55" s="385">
        <f t="shared" ref="H55:V55" si="9">IF(H9="0",+H19+H20,+H9+H19+H20)</f>
        <v>0</v>
      </c>
      <c r="I55" s="385">
        <f t="shared" si="9"/>
        <v>0</v>
      </c>
      <c r="J55" s="385">
        <f t="shared" si="9"/>
        <v>376.07</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381.81599999999997</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115" zoomScaleNormal="115" workbookViewId="0"/>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3.18</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2.57</v>
      </c>
      <c r="E24" s="557"/>
      <c r="F24" s="557"/>
      <c r="G24" s="182" t="s">
        <v>158</v>
      </c>
      <c r="H24" s="602">
        <f>+F12</f>
        <v>3.18</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3.18</v>
      </c>
      <c r="Q27" s="583"/>
      <c r="R27" s="583"/>
      <c r="S27" s="583"/>
      <c r="T27" s="42" t="s">
        <v>38</v>
      </c>
      <c r="U27" s="62"/>
      <c r="V27" s="62"/>
      <c r="Y27" s="60" t="s">
        <v>39</v>
      </c>
      <c r="Z27" s="63"/>
      <c r="AH27" s="51"/>
      <c r="AI27" s="51"/>
      <c r="AJ27" s="51"/>
      <c r="AK27" s="51"/>
      <c r="AL27" s="562">
        <f>+AH18+P27</f>
        <v>3.18</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2.57</v>
      </c>
      <c r="E29" s="557"/>
      <c r="F29" s="557"/>
      <c r="G29" s="182" t="s">
        <v>158</v>
      </c>
      <c r="H29" s="602">
        <f>+AL27</f>
        <v>3.18</v>
      </c>
      <c r="I29" s="599"/>
      <c r="J29" s="182" t="s">
        <v>158</v>
      </c>
      <c r="M29" s="567"/>
      <c r="P29" s="54"/>
      <c r="Q29" s="133"/>
      <c r="R29" s="49" t="s">
        <v>144</v>
      </c>
      <c r="S29" s="569" t="s">
        <v>33</v>
      </c>
      <c r="T29" s="580"/>
      <c r="U29" s="580"/>
      <c r="V29" s="581"/>
      <c r="W29" s="46"/>
      <c r="X29" s="64"/>
      <c r="Y29" s="584" t="s">
        <v>191</v>
      </c>
      <c r="Z29" s="585"/>
      <c r="AA29" s="556">
        <v>3.1760000000000002</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2.57</v>
      </c>
      <c r="E30" s="557"/>
      <c r="F30" s="557"/>
      <c r="G30" s="182" t="s">
        <v>158</v>
      </c>
      <c r="H30" s="602">
        <f>+AL30</f>
        <v>3.18</v>
      </c>
      <c r="I30" s="599"/>
      <c r="J30" s="182" t="s">
        <v>158</v>
      </c>
      <c r="M30" s="567"/>
      <c r="P30" s="54"/>
      <c r="R30" s="582">
        <f>+ROUND(AA28,2)+ROUND(AA29,2)+ROUND(AA30,2)</f>
        <v>3.18</v>
      </c>
      <c r="S30" s="583"/>
      <c r="T30" s="583"/>
      <c r="U30" s="583"/>
      <c r="V30" s="42" t="s">
        <v>16</v>
      </c>
      <c r="Y30" s="584" t="s">
        <v>148</v>
      </c>
      <c r="Z30" s="585"/>
      <c r="AA30" s="556"/>
      <c r="AB30" s="557"/>
      <c r="AC30" s="557"/>
      <c r="AD30" s="557"/>
      <c r="AE30" s="557"/>
      <c r="AF30" s="42" t="s">
        <v>13</v>
      </c>
      <c r="AL30" s="527">
        <v>3.18</v>
      </c>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3.18</v>
      </c>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2.57</v>
      </c>
      <c r="E33" s="579"/>
      <c r="F33" s="579"/>
      <c r="G33" s="183" t="s">
        <v>158</v>
      </c>
      <c r="H33" s="603">
        <f>+AS31</f>
        <v>3.18</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48" zoomScale="130" zoomScaleNormal="100" zoomScaleSheetLayoutView="130" workbookViewId="0">
      <selection activeCell="S62" sqref="D61:S62"/>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 年  8月  13日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東京都目黒区東が丘２－５－２１</v>
      </c>
      <c r="K16" s="696"/>
      <c r="L16" s="697"/>
      <c r="M16" s="697"/>
      <c r="N16" s="697"/>
      <c r="O16" s="698"/>
    </row>
    <row r="17" spans="1:17" ht="26.25" customHeight="1">
      <c r="C17" s="76"/>
      <c r="H17" s="18" t="s">
        <v>7</v>
      </c>
      <c r="I17" s="18"/>
      <c r="J17" s="696" t="str">
        <f>+表紙!J40</f>
        <v>独立行政法人国立病院機構　
理事長　新井　一弘</v>
      </c>
      <c r="K17" s="696"/>
      <c r="L17" s="697"/>
      <c r="M17" s="697"/>
      <c r="N17" s="697"/>
      <c r="O17" s="698"/>
    </row>
    <row r="18" spans="1:17">
      <c r="C18" s="76"/>
      <c r="J18" s="16" t="s">
        <v>8</v>
      </c>
      <c r="O18" s="77"/>
    </row>
    <row r="19" spans="1:17">
      <c r="C19" s="76"/>
      <c r="J19" s="19" t="s">
        <v>9</v>
      </c>
      <c r="K19" s="19"/>
      <c r="L19" s="701" t="str">
        <f>IF(+表紙!L42="","",+表紙!L42)</f>
        <v>03-5712-5050</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独立行政法人国立病院機構横浜医療センター</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2509</v>
      </c>
      <c r="N25" s="714"/>
      <c r="O25" s="715"/>
    </row>
    <row r="26" spans="1:17" ht="18.600000000000001" customHeight="1">
      <c r="C26" s="435" t="s">
        <v>11</v>
      </c>
      <c r="D26" s="436"/>
      <c r="E26" s="437"/>
      <c r="F26" s="718" t="str">
        <f>+表紙!F49</f>
        <v>横浜市戸塚区原宿3-60-2</v>
      </c>
      <c r="G26" s="719"/>
      <c r="H26" s="719"/>
      <c r="I26" s="719"/>
      <c r="J26" s="719"/>
      <c r="K26" s="719"/>
      <c r="L26" s="115" t="s">
        <v>134</v>
      </c>
      <c r="M26" s="207"/>
      <c r="N26" s="682" t="str">
        <f>IF(+表紙!N49="","",+表紙!N49)</f>
        <v>045-851-2621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病院</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490</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1132</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196.07</v>
      </c>
      <c r="I40" s="216" t="s">
        <v>4</v>
      </c>
      <c r="J40" s="404" t="s">
        <v>293</v>
      </c>
      <c r="K40" s="405"/>
      <c r="L40" s="406"/>
      <c r="M40" s="724">
        <f>+表紙!M63</f>
        <v>196.07</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f>+表紙!M64</f>
        <v>196.07</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f>+表紙!M67</f>
        <v>196.07</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196.07</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185.74599999999998</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pans="1:2" ht="23.25" customHeight="1">
      <c r="A81" s="16"/>
      <c r="B81" s="16"/>
    </row>
    <row r="82" spans="1:2" ht="23.25" customHeight="1">
      <c r="A82" s="16"/>
      <c r="B82" s="16"/>
    </row>
    <row r="83" spans="1:2" ht="23.25" customHeight="1">
      <c r="A83" s="16"/>
      <c r="B83" s="16"/>
    </row>
    <row r="84" spans="1:2">
      <c r="A84" s="16"/>
      <c r="B84" s="16"/>
    </row>
    <row r="85" spans="1:2">
      <c r="A85" s="16"/>
      <c r="B85" s="16"/>
    </row>
    <row r="86" spans="1:2">
      <c r="A86" s="16"/>
      <c r="B86" s="16"/>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8"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5" zoomScale="115" zoomScaleNormal="115" workbookViewId="0">
      <selection activeCell="G48" sqref="G48:H48"/>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145" zoomScaleNormal="145" workbookViewId="0">
      <selection activeCell="B1" sqref="B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182.57</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193.5</v>
      </c>
      <c r="E24" s="557"/>
      <c r="F24" s="557"/>
      <c r="G24" s="182" t="s">
        <v>158</v>
      </c>
      <c r="H24" s="602">
        <f>+F12</f>
        <v>182.57</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182.57</v>
      </c>
      <c r="Q27" s="583"/>
      <c r="R27" s="583"/>
      <c r="S27" s="583"/>
      <c r="T27" s="42" t="s">
        <v>38</v>
      </c>
      <c r="U27" s="62"/>
      <c r="V27" s="62"/>
      <c r="Y27" s="60" t="s">
        <v>39</v>
      </c>
      <c r="Z27" s="63"/>
      <c r="AH27" s="51"/>
      <c r="AI27" s="51"/>
      <c r="AJ27" s="51"/>
      <c r="AK27" s="51"/>
      <c r="AL27" s="562">
        <f>+AH18+P27</f>
        <v>182.57</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193.5</v>
      </c>
      <c r="E29" s="557"/>
      <c r="F29" s="557"/>
      <c r="G29" s="182" t="s">
        <v>158</v>
      </c>
      <c r="H29" s="602">
        <f>+AL27</f>
        <v>182.57</v>
      </c>
      <c r="I29" s="599"/>
      <c r="J29" s="182" t="s">
        <v>158</v>
      </c>
      <c r="M29" s="567"/>
      <c r="P29" s="54"/>
      <c r="Q29" s="133"/>
      <c r="R29" s="49" t="s">
        <v>145</v>
      </c>
      <c r="S29" s="569" t="s">
        <v>33</v>
      </c>
      <c r="T29" s="580"/>
      <c r="U29" s="580"/>
      <c r="V29" s="581"/>
      <c r="W29" s="46"/>
      <c r="X29" s="64"/>
      <c r="Y29" s="584" t="s">
        <v>191</v>
      </c>
      <c r="Z29" s="585"/>
      <c r="AA29" s="556">
        <v>182.57</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193.5</v>
      </c>
      <c r="E30" s="557"/>
      <c r="F30" s="557"/>
      <c r="G30" s="182" t="s">
        <v>158</v>
      </c>
      <c r="H30" s="602">
        <f>+AL30</f>
        <v>182.57</v>
      </c>
      <c r="I30" s="599"/>
      <c r="J30" s="182" t="s">
        <v>158</v>
      </c>
      <c r="M30" s="567"/>
      <c r="P30" s="54"/>
      <c r="R30" s="582">
        <f>+ROUND(AA28,2)+ROUND(AA29,2)+ROUND(AA30,2)</f>
        <v>182.57</v>
      </c>
      <c r="S30" s="583"/>
      <c r="T30" s="583"/>
      <c r="U30" s="583"/>
      <c r="V30" s="42" t="s">
        <v>16</v>
      </c>
      <c r="Y30" s="584" t="s">
        <v>148</v>
      </c>
      <c r="Z30" s="585"/>
      <c r="AA30" s="556"/>
      <c r="AB30" s="557"/>
      <c r="AC30" s="557"/>
      <c r="AD30" s="557"/>
      <c r="AE30" s="557"/>
      <c r="AF30" s="42" t="s">
        <v>13</v>
      </c>
      <c r="AL30" s="527">
        <v>182.57</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182.57</v>
      </c>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193.5</v>
      </c>
      <c r="E33" s="579"/>
      <c r="F33" s="579"/>
      <c r="G33" s="183" t="s">
        <v>158</v>
      </c>
      <c r="H33" s="603">
        <f>+AS31</f>
        <v>182.57</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独立行政法人国立病院機構横浜医療センター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2025-08-20T07:56:49Z</dcterms:created>
  <dcterms:modified xsi:type="dcterms:W3CDTF">2025-08-20T07:56:49Z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