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015D04C3-76E7-443D-A536-CB591AA52292}" xr6:coauthVersionLast="47" xr6:coauthVersionMax="47" xr10:uidLastSave="{00000000-0000-0000-0000-000000000000}"/>
  <bookViews>
    <workbookView xWindow="-120" yWindow="-120" windowWidth="20730" windowHeight="11040" tabRatio="942" firstSheet="8"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J43" i="94" l="1"/>
  <c r="AR32" i="76"/>
  <c r="J54" i="94" s="1"/>
  <c r="AK31" i="76"/>
  <c r="J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Q29"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S29" i="95" l="1"/>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<sst xmlns="http://schemas.openxmlformats.org/spreadsheetml/2006/main" count="2765" uniqueCount="430">
  <si>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</si>
  <si>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</si>
  <si>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</si>
  <si>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</si>
  <si>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</si>
  <si>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</si>
  <si>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</si>
  <si>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</si>
  <si>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</si>
  <si>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</si>
  <si>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</si>
  <si>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</si>
  <si>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</si>
  <si>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</si>
  <si>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</si>
  <si>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</si>
  <si>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</si>
  <si>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</si>
  <si>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</si>
  <si>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</si>
  <si>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</si>
  <si>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</si>
  <si>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</si>
  <si>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</si>
  <si>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</si>
  <si>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</si>
  <si>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</si>
  <si>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</si>
  <si>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</si>
  <si>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</si>
  <si>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</si>
  <si>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</si>
  <si>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</si>
  <si>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</si>
  <si>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</si>
  <si>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</si>
  <si>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</si>
  <si>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</si>
  <si>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</si>
  <si>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</si>
  <si>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</si>
  <si>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</si>
  <si>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</si>
  <si>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</si>
  <si>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</si>
  <si>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</si>
  <si>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</si>
  <si>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</si>
  <si>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</si>
  <si>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</si>
  <si>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</si>
  <si>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</si>
  <si>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</si>
  <si>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</si>
  <si>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</si>
  <si>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</si>
  <si>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</si>
  <si>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</si>
  <si>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</si>
  <si>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</si>
  <si>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</si>
  <si>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</si>
  <si>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</si>
  <si>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</si>
  <si>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</si>
  <si>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</si>
  <si>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</si>
  <si>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</si>
  <si>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</si>
  <si>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</si>
  <si>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</si>
  <si>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</si>
  <si>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</si>
  <si>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</si>
  <si>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</si>
  <si>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</si>
  <si>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</si>
  <si>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</si>
  <si>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</si>
  <si>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</si>
  <si>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</si>
  <si>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</si>
  <si>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</si>
  <si>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</si>
  <si>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</si>
  <si>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</si>
  <si>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</si>
  <si>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</si>
  <si>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</si>
  <si>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</si>
  <si>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</si>
  <si>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</si>
  <si>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</si>
  <si>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</si>
  <si>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</si>
  <si>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</si>
  <si>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</si>
  <si>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</si>
  <si>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</si>
  <si>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</si>
  <si>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</si>
  <si>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</si>
  <si>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</si>
  <si>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</si>
  <si>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</si>
  <si>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</si>
  <si>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</si>
  <si>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</si>
  <si>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</si>
  <si>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</si>
  <si>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</si>
  <si>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</si>
  <si>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</si>
  <si>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</si>
  <si>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</si>
  <si>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</si>
  <si>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</si>
  <si>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</si>
  <si>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</si>
  <si>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</si>
  <si>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</si>
  <si>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</si>
  <si>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</si>
  <si>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</si>
  <si>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</si>
  <si>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</si>
  <si>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</si>
  <si>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</si>
  <si>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</si>
  <si>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</si>
  <si>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</si>
  <si>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</si>
  <si>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</si>
  <si>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</si>
  <si>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</si>
  <si>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</si>
  <si>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</si>
  <si>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</si>
  <si>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</si>
  <si>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</si>
  <si>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</si>
  <si>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</si>
  <si>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</si>
  <si>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</si>
  <si>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</si>
  <si>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</si>
  <si>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</si>
  <si>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</si>
  <si>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</si>
  <si>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</si>
  <si>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</si>
  <si>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</si>
  <si>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</si>
  <si>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</si>
  <si>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</si>
  <si>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</si>
  <si>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</si>
  <si>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</si>
  <si>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</si>
  <si>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</si>
  <si>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</si>
  <si>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</si>
  <si>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</si>
  <si>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</si>
  <si>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</si>
  <si>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</si>
  <si>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</si>
  <si>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</si>
  <si>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</si>
  <si>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</si>
  <si>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</si>
  <si>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</si>
  <si>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</si>
  <si>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</si>
  <si>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</si>
  <si>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</si>
  <si>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</si>
  <si>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</si>
  <si>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</si>
  <si>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</si>
  <si>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</si>
  <si>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</si>
  <si>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</si>
  <si>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</si>
  <si>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</si>
  <si>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</si>
  <si>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</si>
  <si>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</si>
  <si>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</si>
  <si>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</si>
  <si>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</si>
  <si>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</si>
  <si>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</si>
  <si>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</si>
  <si>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</si>
  <si>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</si>
  <si>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</si>
  <si>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</si>
  <si>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</si>
  <si>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</si>
  <si>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</si>
  <si>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</si>
  <si>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</si>
  <si>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</si>
  <si>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</si>
  <si>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</si>
  <si>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</si>
  <si>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</si>
  <si>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</si>
  <si>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</si>
  <si>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</si>
  <si>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</si>
  <si>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</si>
  <si>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</si>
  <si>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</si>
  <si>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</si>
  <si>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</si>
  <si>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</si>
  <si>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</si>
  <si>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</si>
  <si>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</si>
  <si>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</si>
  <si>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</si>
  <si>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</si>
  <si>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</si>
  <si>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</si>
  <si>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</si>
  <si>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</si>
  <si>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</si>
  <si>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</si>
  <si>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</si>
  <si>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</si>
  <si>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</si>
  <si>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</si>
  <si>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</si>
  <si>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</si>
  <si>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</si>
  <si>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</si>
  <si>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</si>
  <si>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</si>
  <si>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</si>
  <si>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</si>
  <si>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</si>
  <si>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</si>
  <si>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</si>
  <si>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</si>
  <si>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</si>
  <si>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</si>
  <si>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</si>
  <si>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</si>
  <si>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</si>
  <si>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</si>
  <si>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</si>
  <si>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</si>
  <si>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</si>
  <si>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</si>
  <si>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</si>
  <si>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</si>
  <si>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</si>
  <si>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</si>
  <si>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</si>
  <si>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</si>
  <si>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</si>
  <si>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</si>
  <si>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</si>
  <si>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</si>
  <si>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</si>
  <si>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</si>
  <si>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</si>
  <si>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</si>
  <si>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</si>
  <si>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</si>
  <si>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</si>
  <si>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</si>
  <si>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</si>
  <si>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</si>
  <si>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</si>
  <si>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</si>
  <si>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</si>
  <si>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</si>
  <si>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</si>
  <si>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</si>
  <si>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</si>
  <si>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</si>
  <si>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</si>
  <si>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</si>
  <si>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</si>
  <si>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</si>
  <si>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</si>
  <si>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</si>
  <si>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</si>
  <si>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</si>
  <si>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</si>
  <si>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</si>
  <si>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</si>
  <si>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</si>
  <si>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</si>
  <si>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</si>
  <si>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</si>
  <si>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</si>
  <si>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</si>
  <si>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</si>
  <si>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</si>
  <si>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</si>
  <si>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</si>
  <si>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</si>
  <si>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</si>
  <si>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</si>
  <si>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</si>
  <si>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</si>
  <si>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</si>
  <si>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</si>
  <si>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</si>
  <si>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</si>
  <si>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</si>
  <si>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</si>
  <si>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</si>
  <si>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</si>
  <si>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</si>
  <si>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</si>
  <si>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</si>
  <si>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</si>
  <si>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</si>
  <si>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</si>
  <si>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</si>
  <si>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</si>
  <si>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</si>
  <si>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</si>
  <si>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</si>
  <si>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</si>
  <si>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</si>
  <si>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</si>
  <si>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</si>
  <si>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</si>
  <si>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</si>
  <si>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</si>
  <si>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</si>
  <si>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</si>
  <si>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</si>
  <si>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</si>
  <si>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</si>
  <si>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</si>
  <si>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</si>
  <si>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</si>
  <si>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</si>
  <si>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</si>
  <si>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</si>
  <si>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</si>
  <si>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</si>
  <si>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</si>
  <si>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</si>
  <si>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</si>
  <si>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</si>
  <si>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</si>
  <si>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</si>
  <si>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</si>
  <si>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</si>
  <si>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</si>
  <si>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</si>
  <si>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</si>
  <si>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</si>
  <si>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</si>
  <si>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</si>
  <si>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</si>
  <si>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</si>
  <si>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</si>
  <si>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</si>
  <si>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</si>
  <si>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</si>
  <si>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</si>
  <si>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</si>
  <si>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</si>
  <si>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</si>
  <si>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</si>
  <si>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</si>
  <si>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</si>
  <si>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</si>
  <si>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</si>
  <si>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</si>
  <si>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</si>
  <si>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</si>
  <si>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</si>
  <si>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</si>
  <si>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</si>
  <si>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</si>
  <si>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</si>
  <si>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</si>
  <si>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</si>
  <si>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</si>
  <si>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</si>
  <si>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</si>
  <si>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</si>
  <si>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</si>
  <si>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</si>
  <si>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</si>
  <si>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</si>
  <si>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</si>
  <si>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</si>
  <si>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</si>
  <si>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</si>
  <si>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</si>
  <si>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</si>
  <si>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</si>
  <si>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</si>
  <si>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</si>
  <si>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</si>
  <si>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</si>
  <si>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</si>
  <si>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</si>
  <si>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</si>
  <si>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</si>
  <si>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</si>
  <si>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</si>
  <si>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</si>
  <si>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</si>
  <si>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</si>
  <si>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</si>
  <si>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</si>
  <si>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</si>
  <si>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</si>
  <si>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7年   8月  13日</t>
    <phoneticPr fontId="3"/>
  </si>
  <si>
    <t>東京都目黒区東が丘２－５－２１</t>
    <phoneticPr fontId="3"/>
  </si>
  <si>
    <t>独立行政法人国立病院機構　
理事長　新井　一弘</t>
    <phoneticPr fontId="3"/>
  </si>
  <si>
    <t>03-5712-5050</t>
    <phoneticPr fontId="3"/>
  </si>
  <si>
    <t>独立行政法人国立病院機構横浜医療センター</t>
    <phoneticPr fontId="3"/>
  </si>
  <si>
    <t>横浜市戸塚区原宿3-60-2</t>
    <phoneticPr fontId="3"/>
  </si>
  <si>
    <t>045-851-2621</t>
    <phoneticPr fontId="3"/>
  </si>
  <si>
    <t>病院</t>
    <rPh sb="0" eb="2">
      <t>ビョウイン</t>
    </rPh>
    <phoneticPr fontId="3"/>
  </si>
  <si>
    <t>感染性廃棄物→焼却（中間処理方法）→埋立（最終処分）
引火性廃油→焼却（中間処理方法）→焼却（最終処分）</t>
    <phoneticPr fontId="3"/>
  </si>
  <si>
    <t>【廃棄物管理責任者】
－【特管産廃管理者】感染性廃棄物、廃液
－【廃棄物管理者】廃棄物発生場所（各診療科、看護部、中央診療部門、管理部門）
－【廃棄物管理者】廃棄物運搬保管、滅菌処理設備の運転管理
－【廃棄物管理者】業者への処理委託、マニュフェスト運用当の事務処理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</si>
</sst>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0008" y="2208486"/>
          <a:ext cx="424026" cy="640146"/>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7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7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5788" y="2184888"/>
          <a:ext cx="429358" cy="639641"/>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A67" zoomScaleNormal="100" zoomScaleSheetLayoutView="100" workbookViewId="0">
      <selection activeCell="F136" sqref="F136:U143"/>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420</v>
      </c>
      <c r="Q35" s="560"/>
      <c r="R35" s="560"/>
      <c r="S35" s="560"/>
      <c r="T35" s="560"/>
      <c r="U35" s="561"/>
      <c r="W35" s="16"/>
      <c r="X35" s="16"/>
      <c r="Y35" s="18"/>
    </row>
    <row r="36" spans="1:25" ht="13.5">
      <c r="C36" s="80"/>
      <c r="S36" s="38"/>
      <c r="T36" s="38"/>
      <c r="U36" s="82"/>
      <c r="W36" s="16"/>
      <c r="X36" s="16"/>
      <c r="Y36" s="18"/>
    </row>
    <row r="37" spans="1:25" ht="13.5">
      <c r="C37" s="557" t="s">
        <v>41</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421</v>
      </c>
      <c r="M40" s="486"/>
      <c r="N40" s="486"/>
      <c r="O40" s="486"/>
      <c r="P40" s="486"/>
      <c r="Q40" s="486"/>
      <c r="R40" s="486"/>
      <c r="S40" s="486"/>
      <c r="T40" s="486"/>
      <c r="U40" s="487"/>
      <c r="W40" s="16"/>
      <c r="X40" s="16"/>
    </row>
    <row r="41" spans="1:25" ht="26.25" customHeight="1">
      <c r="C41" s="80"/>
      <c r="I41" s="20"/>
      <c r="J41" s="20" t="s">
        <v>7</v>
      </c>
      <c r="K41" s="20"/>
      <c r="L41" s="486" t="s">
        <v>422</v>
      </c>
      <c r="M41" s="486"/>
      <c r="N41" s="486"/>
      <c r="O41" s="486"/>
      <c r="P41" s="486"/>
      <c r="Q41" s="486"/>
      <c r="R41" s="486"/>
      <c r="S41" s="486"/>
      <c r="T41" s="486"/>
      <c r="U41" s="487"/>
    </row>
    <row r="42" spans="1:25">
      <c r="C42" s="80"/>
      <c r="L42" s="17" t="s">
        <v>8</v>
      </c>
      <c r="U42" s="81"/>
    </row>
    <row r="43" spans="1:25" ht="13.5">
      <c r="C43" s="80"/>
      <c r="L43" s="21"/>
      <c r="M43" s="21" t="s">
        <v>9</v>
      </c>
      <c r="N43" s="21"/>
      <c r="O43" s="488" t="s">
        <v>423</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424</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2509</v>
      </c>
      <c r="Q49" s="550"/>
      <c r="R49" s="550"/>
      <c r="S49" s="550"/>
      <c r="T49" s="550"/>
      <c r="U49" s="551"/>
    </row>
    <row r="50" spans="3:23" ht="26.25" customHeight="1">
      <c r="C50" s="510" t="s">
        <v>11</v>
      </c>
      <c r="D50" s="562"/>
      <c r="E50" s="563"/>
      <c r="F50" s="461" t="s">
        <v>425</v>
      </c>
      <c r="G50" s="462"/>
      <c r="H50" s="462"/>
      <c r="I50" s="462"/>
      <c r="J50" s="462"/>
      <c r="K50" s="462"/>
      <c r="L50" s="462"/>
      <c r="M50" s="462"/>
      <c r="N50" s="116" t="s">
        <v>131</v>
      </c>
      <c r="O50" s="425"/>
      <c r="P50" s="425"/>
      <c r="Q50" s="552" t="s">
        <v>426</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126</v>
      </c>
      <c r="G54" s="543"/>
      <c r="H54" s="543"/>
      <c r="I54" s="543"/>
      <c r="J54" s="543"/>
      <c r="K54" s="543"/>
      <c r="L54" s="27" t="s">
        <v>48</v>
      </c>
      <c r="M54" s="27"/>
      <c r="N54" s="544" t="s">
        <v>427</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v>490</v>
      </c>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1132</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428</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429</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2</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185.75</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2</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185.75</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185.75</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f>+別紙!X15</f>
        <v>185.75</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t="str">
        <f>+別紙!X16</f>
        <v>0</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f>+別紙!X18</f>
        <v>185.75</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185.75</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185.75</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185.75</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185.75</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abSelected="1" topLeftCell="Q1"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独立行政法人国立病院機構横浜医療センター</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3.18</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182.57</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185.75</v>
      </c>
    </row>
    <row r="10" spans="2:24" ht="24" customHeight="1">
      <c r="B10" s="157" t="s">
        <v>365</v>
      </c>
      <c r="C10" s="751" t="s">
        <v>213</v>
      </c>
      <c r="D10" s="751"/>
      <c r="E10" s="751"/>
      <c r="F10" s="752"/>
      <c r="G10" s="375" t="str">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t="str">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t="str">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t="str">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3.18</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182.57</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185.75</v>
      </c>
    </row>
    <row r="15" spans="2:24" ht="24" customHeight="1">
      <c r="B15" s="157" t="s">
        <v>168</v>
      </c>
      <c r="C15" s="757" t="s">
        <v>218</v>
      </c>
      <c r="D15" s="757"/>
      <c r="E15" s="757"/>
      <c r="F15" s="758"/>
      <c r="G15" s="377">
        <f>IF(OR(ｱ.特管廃油!F30&gt;0,ｱ.特管廃油!F30&lt;0),ｱ.特管廃油!F30,IF(G$19&gt;0,"0",0))</f>
        <v>3.18</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182.57</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185.75</v>
      </c>
    </row>
    <row r="16" spans="2:24" ht="24" customHeight="1">
      <c r="B16" s="157" t="s">
        <v>169</v>
      </c>
      <c r="C16" s="757" t="s">
        <v>219</v>
      </c>
      <c r="D16" s="757"/>
      <c r="E16" s="757"/>
      <c r="F16" s="758"/>
      <c r="G16" s="377" t="str">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7" t="s">
        <v>374</v>
      </c>
      <c r="D17" s="757"/>
      <c r="E17" s="757"/>
      <c r="F17" s="758"/>
      <c r="G17" s="377" t="str">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3.18</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182.57</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f t="shared" si="0"/>
        <v>185.75</v>
      </c>
    </row>
    <row r="19" spans="2:24" ht="24" customHeight="1" thickTop="1">
      <c r="B19" s="154"/>
      <c r="C19" s="159" t="s">
        <v>340</v>
      </c>
      <c r="D19" s="770" t="s">
        <v>341</v>
      </c>
      <c r="E19" s="770"/>
      <c r="F19" s="771"/>
      <c r="G19" s="372">
        <f t="shared" ref="G19:V19" si="1">+G37+G25+G23+G22+G21-G20</f>
        <v>3.18</v>
      </c>
      <c r="H19" s="372">
        <f t="shared" si="1"/>
        <v>0</v>
      </c>
      <c r="I19" s="372">
        <f t="shared" si="1"/>
        <v>0</v>
      </c>
      <c r="J19" s="372">
        <f t="shared" si="1"/>
        <v>182.57</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185.75</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3.18</v>
      </c>
      <c r="H37" s="404">
        <f t="shared" si="7"/>
        <v>0</v>
      </c>
      <c r="I37" s="404">
        <f t="shared" si="7"/>
        <v>0</v>
      </c>
      <c r="J37" s="404">
        <f t="shared" si="7"/>
        <v>182.57</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185.75</v>
      </c>
    </row>
    <row r="38" spans="2:24" ht="24" customHeight="1">
      <c r="B38" s="155"/>
      <c r="C38" s="779"/>
      <c r="D38" s="214"/>
      <c r="E38" s="212" t="s">
        <v>231</v>
      </c>
      <c r="F38" s="417"/>
      <c r="G38" s="398">
        <f t="shared" ref="G38:V38" si="8">SUM(G39:G41)</f>
        <v>3.18</v>
      </c>
      <c r="H38" s="398">
        <f t="shared" si="8"/>
        <v>0</v>
      </c>
      <c r="I38" s="398">
        <f t="shared" si="8"/>
        <v>0</v>
      </c>
      <c r="J38" s="398">
        <f t="shared" si="8"/>
        <v>182.57</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185.75</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3.18</v>
      </c>
      <c r="H40" s="400">
        <f>+ｲ.特管廃酸!$Z$29</f>
        <v>0</v>
      </c>
      <c r="I40" s="400">
        <f>+ｳ.特管廃ｱﾙｶﾘ!$Z$29</f>
        <v>0</v>
      </c>
      <c r="J40" s="400">
        <f>+ｴ.感染性廃棄物!$Z$29</f>
        <v>182.57</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185.75</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3.18</v>
      </c>
      <c r="H43" s="406">
        <f>+ｲ.特管廃酸!$AK$27</f>
        <v>0</v>
      </c>
      <c r="I43" s="406">
        <f>+ｳ.特管廃ｱﾙｶﾘ!$AK$27</f>
        <v>0</v>
      </c>
      <c r="J43" s="406">
        <f>+ｴ.感染性廃棄物!$AK$27</f>
        <v>182.57</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185.75</v>
      </c>
    </row>
    <row r="44" spans="2:24" ht="24" customHeight="1">
      <c r="B44" s="155"/>
      <c r="C44" s="162"/>
      <c r="D44" s="160" t="s">
        <v>147</v>
      </c>
      <c r="E44" s="772" t="s">
        <v>176</v>
      </c>
      <c r="F44" s="773"/>
      <c r="G44" s="408">
        <f>+ｱ.特管廃油!$AK$30</f>
        <v>3.18</v>
      </c>
      <c r="H44" s="408">
        <f>+ｲ.特管廃酸!$AK$30</f>
        <v>0</v>
      </c>
      <c r="I44" s="408">
        <f>+ｳ.特管廃ｱﾙｶﾘ!$AK$30</f>
        <v>0</v>
      </c>
      <c r="J44" s="408">
        <f>+ｴ.感染性廃棄物!$AK$30</f>
        <v>182.57</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185.75</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3.18</v>
      </c>
      <c r="H47" s="412">
        <f>+ｲ.特管廃酸!$AR$31</f>
        <v>0</v>
      </c>
      <c r="I47" s="412">
        <f>+ｳ.特管廃ｱﾙｶﾘ!$AR$31</f>
        <v>0</v>
      </c>
      <c r="J47" s="412">
        <f>+ｴ.感染性廃棄物!$AR$31</f>
        <v>182.57</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185.75</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6.36</v>
      </c>
      <c r="H55" s="414">
        <f t="shared" ref="H55:W55" si="9">IF(H9="0",+H19+H20,+H9+H19+H20)</f>
        <v>0</v>
      </c>
      <c r="I55" s="414">
        <f t="shared" si="9"/>
        <v>0</v>
      </c>
      <c r="J55" s="414">
        <f t="shared" si="9"/>
        <v>365.14</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3" zoomScale="145" zoomScaleNormal="145" workbookViewId="0"/>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独立行政法人国立病院機構横浜医療センター</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3.18</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3.18</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3.18</v>
      </c>
      <c r="P27" s="680"/>
      <c r="Q27" s="680"/>
      <c r="R27" s="680"/>
      <c r="S27" s="44" t="s">
        <v>38</v>
      </c>
      <c r="T27" s="65"/>
      <c r="U27" s="65"/>
      <c r="X27" s="63" t="s">
        <v>39</v>
      </c>
      <c r="Y27" s="66"/>
      <c r="AG27" s="53"/>
      <c r="AH27" s="53"/>
      <c r="AI27" s="53"/>
      <c r="AJ27" s="53"/>
      <c r="AK27" s="650">
        <f>+AG18+O27</f>
        <v>3.18</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3.18</v>
      </c>
      <c r="G29" s="641"/>
      <c r="H29" s="201" t="s">
        <v>155</v>
      </c>
      <c r="L29" s="653"/>
      <c r="O29" s="56"/>
      <c r="P29" s="134"/>
      <c r="Q29" s="51" t="s">
        <v>141</v>
      </c>
      <c r="R29" s="662" t="s">
        <v>33</v>
      </c>
      <c r="S29" s="684"/>
      <c r="T29" s="684"/>
      <c r="U29" s="685"/>
      <c r="V29" s="48"/>
      <c r="W29" s="67"/>
      <c r="X29" s="715" t="s">
        <v>227</v>
      </c>
      <c r="Y29" s="716"/>
      <c r="Z29" s="642">
        <v>3.18</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3.18</v>
      </c>
      <c r="G30" s="641"/>
      <c r="H30" s="201" t="s">
        <v>155</v>
      </c>
      <c r="L30" s="653"/>
      <c r="O30" s="56"/>
      <c r="Q30" s="655">
        <f>+ROUND(Z28,2)+ROUND(Z29,2)+ROUND(Z30,2)</f>
        <v>3.18</v>
      </c>
      <c r="R30" s="680"/>
      <c r="S30" s="680"/>
      <c r="T30" s="680"/>
      <c r="U30" s="44" t="s">
        <v>16</v>
      </c>
      <c r="X30" s="715" t="s">
        <v>145</v>
      </c>
      <c r="Y30" s="716"/>
      <c r="Z30" s="642"/>
      <c r="AA30" s="643"/>
      <c r="AB30" s="643"/>
      <c r="AC30" s="643"/>
      <c r="AD30" s="643"/>
      <c r="AE30" s="44" t="s">
        <v>13</v>
      </c>
      <c r="AK30" s="660">
        <v>3.18</v>
      </c>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v>3.18</v>
      </c>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3.18</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7年   8月  13日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東京都目黒区東が丘２－５－２１</v>
      </c>
      <c r="M16" s="801"/>
      <c r="N16" s="801"/>
      <c r="O16" s="801"/>
      <c r="P16" s="801"/>
      <c r="Q16" s="801"/>
      <c r="R16" s="801"/>
      <c r="S16" s="801"/>
      <c r="T16" s="801"/>
      <c r="U16" s="303"/>
    </row>
    <row r="17" spans="1:22" ht="26.25" customHeight="1">
      <c r="C17" s="80"/>
      <c r="I17" s="20"/>
      <c r="J17" s="20" t="s">
        <v>7</v>
      </c>
      <c r="K17" s="20"/>
      <c r="L17" s="801" t="str">
        <f>+表紙!L41</f>
        <v>独立行政法人国立病院機構　
理事長　新井　一弘</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03-5712-5050</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独立行政法人国立病院機構横浜医療センター</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2509</v>
      </c>
      <c r="Q25" s="813"/>
      <c r="R25" s="813"/>
      <c r="S25" s="813"/>
      <c r="T25" s="813"/>
      <c r="U25" s="814"/>
    </row>
    <row r="26" spans="1:22" ht="26.25" customHeight="1">
      <c r="C26" s="510" t="s">
        <v>11</v>
      </c>
      <c r="D26" s="562"/>
      <c r="E26" s="563"/>
      <c r="F26" s="835" t="str">
        <f>+表紙!F50</f>
        <v>横浜市戸塚区原宿3-60-2</v>
      </c>
      <c r="G26" s="836"/>
      <c r="H26" s="836"/>
      <c r="I26" s="836"/>
      <c r="J26" s="836"/>
      <c r="K26" s="836"/>
      <c r="L26" s="836"/>
      <c r="M26" s="836"/>
      <c r="N26" s="116" t="s">
        <v>131</v>
      </c>
      <c r="O26"/>
      <c r="P26"/>
      <c r="Q26" s="815" t="str">
        <f>IF(+表紙!Q50="","",+表紙!Q50)</f>
        <v>045-851-2621</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病院</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f>IF(+表紙!N57="","",+表紙!N57)</f>
        <v>490</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1132</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感染性廃棄物→焼却（中間処理方法）→埋立（最終処分）
引火性廃油→焼却（中間処理方法）→焼却（最終処分）</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2</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185.75</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2</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185.75</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185.75</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f>+表紙!K209</f>
        <v>185.75</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t="str">
        <f>+表紙!K210</f>
        <v>0</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f>+表紙!K212</f>
        <v>185.75</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185.75</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185.75</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185.75</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185.75</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4"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130" zoomScaleNormal="130" workbookViewId="0"/>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182.57</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182.57</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182.57</v>
      </c>
      <c r="P27" s="680"/>
      <c r="Q27" s="680"/>
      <c r="R27" s="680"/>
      <c r="S27" s="44" t="s">
        <v>38</v>
      </c>
      <c r="T27" s="65"/>
      <c r="U27" s="65"/>
      <c r="X27" s="63" t="s">
        <v>39</v>
      </c>
      <c r="Y27" s="66"/>
      <c r="AG27" s="53"/>
      <c r="AH27" s="53"/>
      <c r="AI27" s="53"/>
      <c r="AJ27" s="53"/>
      <c r="AK27" s="650">
        <f>+AG18+O27</f>
        <v>182.57</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182.57</v>
      </c>
      <c r="G29" s="641"/>
      <c r="H29" s="201" t="s">
        <v>155</v>
      </c>
      <c r="L29" s="653"/>
      <c r="O29" s="56"/>
      <c r="P29" s="134"/>
      <c r="Q29" s="51" t="s">
        <v>142</v>
      </c>
      <c r="R29" s="662" t="s">
        <v>33</v>
      </c>
      <c r="S29" s="684"/>
      <c r="T29" s="684"/>
      <c r="U29" s="685"/>
      <c r="V29" s="48"/>
      <c r="W29" s="67"/>
      <c r="X29" s="715" t="s">
        <v>227</v>
      </c>
      <c r="Y29" s="716"/>
      <c r="Z29" s="642">
        <v>182.57</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182.57</v>
      </c>
      <c r="G30" s="641"/>
      <c r="H30" s="201" t="s">
        <v>155</v>
      </c>
      <c r="L30" s="653"/>
      <c r="O30" s="56"/>
      <c r="Q30" s="655">
        <f>+ROUND(Z28,2)+ROUND(Z29,2)+ROUND(Z30,2)</f>
        <v>182.57</v>
      </c>
      <c r="R30" s="680"/>
      <c r="S30" s="680"/>
      <c r="T30" s="680"/>
      <c r="U30" s="44" t="s">
        <v>16</v>
      </c>
      <c r="X30" s="715" t="s">
        <v>145</v>
      </c>
      <c r="Y30" s="716"/>
      <c r="Z30" s="642"/>
      <c r="AA30" s="643"/>
      <c r="AB30" s="643"/>
      <c r="AC30" s="643"/>
      <c r="AD30" s="643"/>
      <c r="AE30" s="44" t="s">
        <v>13</v>
      </c>
      <c r="AK30" s="660">
        <v>182.57</v>
      </c>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v>182.57</v>
      </c>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182.57</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独立行政法人国立病院機構横浜医療センター</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2025-08-20T07:56:35Z</dcterms:created>
  <dcterms:modified xsi:type="dcterms:W3CDTF">2025-08-20T07:56:35Z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