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1730" windowHeight="6120" tabRatio="808" firstSheet="15"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<sst xmlns="http://schemas.openxmlformats.org/spreadsheetml/2006/main" count="3304" uniqueCount="474">
  <si>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</si>
  <si>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</si>
  <si>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</si>
  <si>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</si>
  <si>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</si>
  <si>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</si>
  <si>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</si>
  <si>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</si>
  <si>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</si>
  <si>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</si>
  <si>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</si>
  <si>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</si>
  <si>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</si>
  <si>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</si>
  <si>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</si>
  <si>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</si>
  <si>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</si>
  <si>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</si>
  <si>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</si>
  <si>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</si>
  <si>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</si>
  <si>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</si>
  <si>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</si>
  <si>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</si>
  <si>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</si>
  <si>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</si>
  <si>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</si>
  <si>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</si>
  <si>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</si>
  <si>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</si>
  <si>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</si>
  <si>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</si>
  <si>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</si>
  <si>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</si>
  <si>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</si>
  <si>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</si>
  <si>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</si>
  <si>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</si>
  <si>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</si>
  <si>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</si>
  <si>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</si>
  <si>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</si>
  <si>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</si>
  <si>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</si>
  <si>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</si>
  <si>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</si>
  <si>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</si>
  <si>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</si>
  <si>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</si>
  <si>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</si>
  <si>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</si>
  <si>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</si>
  <si>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</si>
  <si>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</si>
  <si>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</si>
  <si>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</si>
  <si>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</si>
  <si>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</si>
  <si>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</si>
  <si>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</si>
  <si>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</si>
  <si>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</si>
  <si>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</si>
  <si>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</si>
  <si>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</si>
  <si>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</si>
  <si>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</si>
  <si>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</si>
  <si>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</si>
  <si>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</si>
  <si>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</si>
  <si>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</si>
  <si>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</si>
  <si>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</si>
  <si>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</si>
  <si>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</si>
  <si>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</si>
  <si>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</si>
  <si>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</si>
  <si>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</si>
  <si>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</si>
  <si>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</si>
  <si>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</si>
  <si>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</si>
  <si>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</si>
  <si>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</si>
  <si>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</si>
  <si>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</si>
  <si>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</si>
  <si>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</si>
  <si>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</si>
  <si>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</si>
  <si>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</si>
  <si>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</si>
  <si>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</si>
  <si>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</si>
  <si>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</si>
  <si>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</si>
  <si>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</si>
  <si>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</si>
  <si>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</si>
  <si>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</si>
  <si>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</si>
  <si>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</si>
  <si>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</si>
  <si>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</si>
  <si>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</si>
  <si>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</si>
  <si>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</si>
  <si>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</si>
  <si>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</si>
  <si>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</si>
  <si>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</si>
  <si>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</si>
  <si>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</si>
  <si>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</si>
  <si>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</si>
  <si>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</si>
  <si>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</si>
  <si>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</si>
  <si>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</si>
  <si>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</si>
  <si>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</si>
  <si>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</si>
  <si>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</si>
  <si>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</si>
  <si>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</si>
  <si>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</si>
  <si>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</si>
  <si>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</si>
  <si>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</si>
  <si>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</si>
  <si>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</si>
  <si>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</si>
  <si>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</si>
  <si>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</si>
  <si>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</si>
  <si>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</si>
  <si>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</si>
  <si>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</si>
  <si>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</si>
  <si>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</si>
  <si>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</si>
  <si>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</si>
  <si>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</si>
  <si>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</si>
  <si>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</si>
  <si>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</si>
  <si>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</si>
  <si>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</si>
  <si>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</si>
  <si>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</si>
  <si>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</si>
  <si>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</si>
  <si>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</si>
  <si>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</si>
  <si>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</si>
  <si>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</si>
  <si>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</si>
  <si>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</si>
  <si>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</si>
  <si>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</si>
  <si>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</si>
  <si>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</si>
  <si>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</si>
  <si>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</si>
  <si>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</si>
  <si>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</si>
  <si>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</si>
  <si>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</si>
  <si>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</si>
  <si>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</si>
  <si>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</si>
  <si>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</si>
  <si>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</si>
  <si>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</si>
  <si>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</si>
  <si>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</si>
  <si>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</si>
  <si>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</si>
  <si>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</si>
  <si>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</si>
  <si>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</si>
  <si>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</si>
  <si>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</si>
  <si>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</si>
  <si>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</si>
  <si>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</si>
  <si>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</si>
  <si>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</si>
  <si>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</si>
  <si>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</si>
  <si>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</si>
  <si>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</si>
  <si>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</si>
  <si>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</si>
  <si>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</si>
  <si>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</si>
  <si>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</si>
  <si>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</si>
  <si>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</si>
  <si>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</si>
  <si>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</si>
  <si>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</si>
  <si>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</si>
  <si>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</si>
  <si>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</si>
  <si>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</si>
  <si>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</si>
  <si>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</si>
  <si>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</si>
  <si>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</si>
  <si>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</si>
  <si>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</si>
  <si>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</si>
  <si>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</si>
  <si>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</si>
  <si>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</si>
  <si>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</si>
  <si>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</si>
  <si>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</si>
  <si>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</si>
  <si>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</si>
  <si>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</si>
  <si>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</si>
  <si>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</si>
  <si>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</si>
  <si>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</si>
  <si>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</si>
  <si>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</si>
  <si>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</si>
  <si>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</si>
  <si>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</si>
  <si>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</si>
  <si>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</si>
  <si>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</si>
  <si>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</si>
  <si>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</si>
  <si>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</si>
  <si>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</si>
  <si>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</si>
  <si>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</si>
  <si>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</si>
  <si>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</si>
  <si>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</si>
  <si>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</si>
  <si>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</si>
  <si>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</si>
  <si>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</si>
  <si>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</si>
  <si>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</si>
  <si>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</si>
  <si>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</si>
  <si>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</si>
  <si>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</si>
  <si>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</si>
  <si>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</si>
  <si>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</si>
  <si>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</si>
  <si>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</si>
  <si>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</si>
  <si>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</si>
  <si>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</si>
  <si>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</si>
  <si>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</si>
  <si>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</si>
  <si>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</si>
  <si>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</si>
  <si>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</si>
  <si>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</si>
  <si>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</si>
  <si>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</si>
  <si>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</si>
  <si>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</si>
  <si>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</si>
  <si>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</si>
  <si>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</si>
  <si>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</si>
  <si>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</si>
  <si>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</si>
  <si>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</si>
  <si>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</si>
  <si>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</si>
  <si>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</si>
  <si>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</si>
  <si>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</si>
  <si>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</si>
  <si>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</si>
  <si>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</si>
  <si>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</si>
  <si>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</si>
  <si>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</si>
  <si>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</si>
  <si>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</si>
  <si>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</si>
  <si>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</si>
  <si>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</si>
  <si>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</si>
  <si>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</si>
  <si>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</si>
  <si>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</si>
  <si>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</si>
  <si>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</si>
  <si>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</si>
  <si>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</si>
  <si>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</si>
  <si>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</si>
  <si>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</si>
  <si>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</si>
  <si>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</si>
  <si>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</si>
  <si>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</si>
  <si>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</si>
  <si>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</si>
  <si>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</si>
  <si>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</si>
  <si>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</si>
  <si>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</si>
  <si>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</si>
  <si>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</si>
  <si>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</si>
  <si>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</si>
  <si>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</si>
  <si>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</si>
  <si>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</si>
  <si>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</si>
  <si>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</si>
  <si>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</si>
  <si>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</si>
  <si>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</si>
  <si>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</si>
  <si>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</si>
  <si>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</si>
  <si>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</si>
  <si>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</si>
  <si>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</si>
  <si>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</si>
  <si>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</si>
  <si>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</si>
  <si>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</si>
  <si>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</si>
  <si>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</si>
  <si>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</si>
  <si>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</si>
  <si>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</si>
  <si>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</si>
  <si>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</si>
  <si>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</si>
  <si>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</si>
  <si>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</si>
  <si>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</si>
  <si>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</si>
  <si>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</si>
  <si>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</si>
  <si>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</si>
  <si>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</si>
  <si>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</si>
  <si>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</si>
  <si>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</si>
  <si>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</si>
  <si>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</si>
  <si>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</si>
  <si>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</si>
  <si>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</si>
  <si>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</si>
  <si>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</si>
  <si>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</si>
  <si>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</si>
  <si>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</si>
  <si>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</si>
  <si>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</si>
  <si>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</si>
  <si>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</si>
  <si>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</si>
  <si>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</si>
  <si>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</si>
  <si>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</si>
  <si>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</si>
  <si>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</si>
  <si>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</si>
  <si>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</si>
  <si>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</si>
  <si>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</si>
  <si>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</si>
  <si>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</si>
  <si>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</si>
  <si>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</si>
  <si>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</si>
  <si>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</si>
  <si>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</si>
  <si>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</si>
  <si>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</si>
  <si>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</si>
  <si>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</si>
  <si>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</si>
  <si>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</si>
  <si>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</si>
  <si>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</si>
  <si>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</si>
  <si>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</si>
  <si>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</si>
  <si>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</si>
  <si>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</si>
  <si>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</si>
  <si>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</si>
  <si>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</si>
  <si>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</si>
  <si>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</si>
  <si>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</si>
  <si>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</si>
  <si>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</si>
  <si>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</si>
  <si>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</si>
  <si>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</si>
  <si>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</si>
  <si>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</si>
  <si>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</si>
  <si>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</si>
  <si>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</si>
  <si>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</si>
  <si>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</si>
  <si>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</si>
  <si>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</si>
  <si>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</si>
  <si>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</si>
  <si>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</si>
  <si>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</si>
  <si>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</si>
  <si>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</si>
  <si>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</si>
  <si>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</si>
  <si>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</si>
  <si>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</si>
  <si>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</si>
  <si>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</si>
  <si>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</si>
  <si>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</si>
  <si>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</si>
  <si>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</si>
  <si>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</si>
  <si>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</si>
  <si>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</si>
  <si>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</si>
  <si>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</si>
  <si>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</si>
  <si>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</si>
  <si>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</si>
  <si>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</si>
  <si>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</si>
  <si>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</si>
  <si>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</si>
  <si>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</si>
  <si>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</si>
  <si>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</si>
  <si>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</si>
  <si>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</si>
  <si>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</si>
  <si>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</si>
  <si>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</si>
  <si>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</si>
  <si>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</si>
  <si>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</si>
  <si>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</si>
  <si>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</si>
  <si>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045-548-0811</t>
    <phoneticPr fontId="3"/>
  </si>
  <si>
    <t>千葉県浦安市北栄四丁目20番10号</t>
    <phoneticPr fontId="3"/>
  </si>
  <si>
    <t>代表取締役社長　柳内光子</t>
    <phoneticPr fontId="3"/>
  </si>
  <si>
    <t>山一興産株式会社　横浜工場</t>
    <phoneticPr fontId="3"/>
  </si>
  <si>
    <t>横浜市港北区樽町三丁目9番31号</t>
    <phoneticPr fontId="3"/>
  </si>
  <si>
    <t>03-5675-4121</t>
    <phoneticPr fontId="3"/>
  </si>
  <si>
    <t>横浜市長</t>
    <phoneticPr fontId="3"/>
  </si>
  <si>
    <t>Ｅ21－窯業・土石製品製造業</t>
    <phoneticPr fontId="3"/>
  </si>
  <si>
    <t>生コンクリート製造</t>
    <phoneticPr fontId="3"/>
  </si>
  <si>
    <t>令和  7 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</si>
</sst>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58" zoomScaleNormal="100" zoomScaleSheetLayoutView="100" workbookViewId="0">
      <selection activeCell="N10" sqref="N1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2267</v>
      </c>
      <c r="N48" s="602"/>
      <c r="O48" s="603"/>
    </row>
    <row r="49" spans="3:21" ht="18" customHeight="1">
      <c r="C49" s="552" t="s">
        <v>11</v>
      </c>
      <c r="D49" s="584"/>
      <c r="E49" s="585"/>
      <c r="F49" s="571" t="s">
        <v>468</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v>878</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22921.7</v>
      </c>
      <c r="I63" s="292" t="s">
        <v>4</v>
      </c>
      <c r="J63" s="623" t="s">
        <v>324</v>
      </c>
      <c r="K63" s="624"/>
      <c r="L63" s="625"/>
      <c r="M63" s="621">
        <f>+別紙!AA14</f>
        <v>3041.7</v>
      </c>
      <c r="N63" s="622"/>
      <c r="O63" s="479" t="s">
        <v>4</v>
      </c>
      <c r="P63" s="177"/>
      <c r="Q63" s="140"/>
      <c r="R63" s="140"/>
      <c r="S63" s="140"/>
      <c r="T63" s="140"/>
      <c r="U63" s="140"/>
    </row>
    <row r="64" spans="3:21" ht="24.75" customHeight="1">
      <c r="C64" s="620"/>
      <c r="D64" s="608" t="s">
        <v>301</v>
      </c>
      <c r="E64" s="609"/>
      <c r="F64" s="609"/>
      <c r="G64" s="610"/>
      <c r="H64" s="457">
        <f>+別紙!AA10</f>
        <v>19880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3041.7</v>
      </c>
      <c r="N65" s="622"/>
      <c r="O65" s="455" t="s">
        <v>4</v>
      </c>
      <c r="P65" s="175"/>
      <c r="Q65" s="176"/>
      <c r="R65" s="176"/>
      <c r="S65" s="176"/>
    </row>
    <row r="66" spans="1:48" ht="24.75" customHeight="1">
      <c r="C66" s="480"/>
      <c r="D66" s="608" t="s">
        <v>303</v>
      </c>
      <c r="E66" s="609"/>
      <c r="F66" s="609"/>
      <c r="G66" s="610"/>
      <c r="H66" s="457">
        <f>+別紙!AA12</f>
        <v>19980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v>
      </c>
      <c r="E24" s="684"/>
      <c r="F24" s="684"/>
      <c r="G24" s="211" t="s">
        <v>198</v>
      </c>
      <c r="H24" s="673">
        <f>+F12</f>
        <v>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v>
      </c>
      <c r="Q27" s="733"/>
      <c r="R27" s="733"/>
      <c r="S27" s="733"/>
      <c r="T27" s="54" t="s">
        <v>38</v>
      </c>
      <c r="U27" s="74"/>
      <c r="V27" s="74"/>
      <c r="Y27" s="72" t="s">
        <v>39</v>
      </c>
      <c r="Z27" s="75"/>
      <c r="AH27" s="63"/>
      <c r="AI27" s="63"/>
      <c r="AJ27" s="63"/>
      <c r="AK27" s="63"/>
      <c r="AL27" s="703">
        <f>+AH18+P27</f>
        <v>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v>
      </c>
      <c r="E29" s="684"/>
      <c r="F29" s="684"/>
      <c r="G29" s="211" t="s">
        <v>198</v>
      </c>
      <c r="H29" s="673">
        <f>+AL27</f>
        <v>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P19" sqref="P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560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560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560</v>
      </c>
      <c r="Q18" s="710"/>
      <c r="R18" s="710"/>
      <c r="S18" s="710"/>
      <c r="T18" s="62" t="s">
        <v>13</v>
      </c>
      <c r="U18"/>
      <c r="V18" s="299"/>
      <c r="W18"/>
      <c r="X18" s="210"/>
      <c r="Y18" s="703">
        <f>+ROUND(AH9,1)+ROUND(AH12,1)+ROUND(AH15,1)+AH18</f>
        <v>560</v>
      </c>
      <c r="Z18" s="704"/>
      <c r="AA18" s="704"/>
      <c r="AB18" s="62" t="s">
        <v>4</v>
      </c>
      <c r="AC18" s="209"/>
      <c r="AD18" s="209"/>
      <c r="AE18" s="682"/>
      <c r="AH18" s="687">
        <f>+ROUND(AO18,1)+ROUND(AO21,1)</f>
        <v>560</v>
      </c>
      <c r="AI18" s="674"/>
      <c r="AJ18" s="674"/>
      <c r="AK18" s="674"/>
      <c r="AL18" s="54" t="s">
        <v>13</v>
      </c>
      <c r="AM18" s="65"/>
      <c r="AO18" s="326">
        <f>+ROUND(AU16,1)+ROUND(AU17,1)+ROUND(AU18,1)</f>
        <v>560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600</v>
      </c>
      <c r="E24" s="684"/>
      <c r="F24" s="684"/>
      <c r="G24" s="211" t="s">
        <v>198</v>
      </c>
      <c r="H24" s="673">
        <f>+F12</f>
        <v>560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560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560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600</v>
      </c>
      <c r="E29" s="684"/>
      <c r="F29" s="684"/>
      <c r="G29" s="211" t="s">
        <v>198</v>
      </c>
      <c r="H29" s="673">
        <f>+AL27</f>
        <v>560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600</v>
      </c>
      <c r="E31" s="684"/>
      <c r="F31" s="684"/>
      <c r="G31" s="211" t="s">
        <v>198</v>
      </c>
      <c r="H31" s="673">
        <f>+AS24</f>
        <v>560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P19" sqref="P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1190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1190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1190</v>
      </c>
      <c r="Q18" s="710"/>
      <c r="R18" s="710"/>
      <c r="S18" s="710"/>
      <c r="T18" s="62" t="s">
        <v>13</v>
      </c>
      <c r="U18"/>
      <c r="V18" s="299"/>
      <c r="W18"/>
      <c r="X18" s="210"/>
      <c r="Y18" s="703">
        <f>+ROUND(AH9,1)+ROUND(AH12,1)+ROUND(AH15,1)+AH18</f>
        <v>1190</v>
      </c>
      <c r="Z18" s="704"/>
      <c r="AA18" s="704"/>
      <c r="AB18" s="62" t="s">
        <v>4</v>
      </c>
      <c r="AC18" s="209"/>
      <c r="AD18" s="209"/>
      <c r="AE18" s="682"/>
      <c r="AH18" s="687">
        <f>+ROUND(AO18,1)+ROUND(AO21,1)</f>
        <v>1190</v>
      </c>
      <c r="AI18" s="674"/>
      <c r="AJ18" s="674"/>
      <c r="AK18" s="674"/>
      <c r="AL18" s="54" t="s">
        <v>13</v>
      </c>
      <c r="AM18" s="65"/>
      <c r="AO18" s="326">
        <f>+ROUND(AU16,1)+ROUND(AU17,1)+ROUND(AU18,1)</f>
        <v>1190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270</v>
      </c>
      <c r="E24" s="684"/>
      <c r="F24" s="684"/>
      <c r="G24" s="211" t="s">
        <v>198</v>
      </c>
      <c r="H24" s="673">
        <f>+F12</f>
        <v>1190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1190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1190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270</v>
      </c>
      <c r="E29" s="684"/>
      <c r="F29" s="684"/>
      <c r="G29" s="211" t="s">
        <v>198</v>
      </c>
      <c r="H29" s="673">
        <f>+AL27</f>
        <v>1190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270</v>
      </c>
      <c r="E31" s="684"/>
      <c r="F31" s="684"/>
      <c r="G31" s="211" t="s">
        <v>198</v>
      </c>
      <c r="H31" s="673">
        <f>+AS24</f>
        <v>1190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山一興産株式会社　横浜工場</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山一興産株式会社　横浜工場</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22050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0.2</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1.5</v>
      </c>
      <c r="T9" s="392">
        <f>IF(OR(ｾ.ｶﾞﾗｽ･ｺﾝｸﾘ･陶磁器くず!D24&gt;0,ｾ.ｶﾞﾗｽ･ｺﾝｸﾘ･陶磁器くず!D24&lt;0),ｾ.ｶﾞﾗｽ･ｺﾝｸﾘ･陶磁器くず!D24,IF(T$19&gt;0,"0",0))</f>
        <v>600</v>
      </c>
      <c r="U9" s="392">
        <f>IF(OR(ｿ.鉱さい!D24&gt;0,ｿ.鉱さい!D24&lt;0),ｿ.鉱さい!D24,IF(U$19&gt;0,"0",0))</f>
        <v>0</v>
      </c>
      <c r="V9" s="392">
        <f>IF(OR(ﾀ.がれき類!D24&gt;0,ﾀ.がれき類!D24&lt;0),ﾀ.がれき類!D24,IF(V$19&gt;0,"0",0))</f>
        <v>270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22921.7</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19880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f t="shared" ref="AA10:AA18" si="0">IF(SUM(G10:Z10)&gt;0,SUM(G10:Z10),IF(AA$19&gt;0,"0",0))</f>
        <v>19880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19980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f t="shared" si="0"/>
        <v>19980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2170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0.2</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1.5</v>
      </c>
      <c r="T14" s="398">
        <f>IF(OR(ｾ.ｶﾞﾗｽ･ｺﾝｸﾘ･陶磁器くず!D29&gt;0,ｾ.ｶﾞﾗｽ･ｺﾝｸﾘ･陶磁器くず!D29&lt;0),ｾ.ｶﾞﾗｽ･ｺﾝｸﾘ･陶磁器くず!D29,IF(T$19&gt;0,"0",0))</f>
        <v>600</v>
      </c>
      <c r="U14" s="398">
        <f>IF(OR(ｿ.鉱さい!D29&gt;0,ｿ.鉱さい!D29&lt;0),ｿ.鉱さい!D29,IF(U$19&gt;0,"0",0))</f>
        <v>0</v>
      </c>
      <c r="V14" s="398">
        <f>IF(OR(ﾀ.がれき類!D29&gt;0,ﾀ.がれき類!D29&lt;0),ﾀ.がれき類!D29,IF(V$19&gt;0,"0",0))</f>
        <v>270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3041.7</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2170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0.2</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1.5</v>
      </c>
      <c r="T16" s="398">
        <f>IF(OR(ｾ.ｶﾞﾗｽ･ｺﾝｸﾘ･陶磁器くず!D31&gt;0,ｾ.ｶﾞﾗｽ･ｺﾝｸﾘ･陶磁器くず!D31&lt;0),ｾ.ｶﾞﾗｽ･ｺﾝｸﾘ･陶磁器くず!D31,IF(T$19&gt;0,"0",0))</f>
        <v>600</v>
      </c>
      <c r="U16" s="398">
        <f>IF(OR(ｿ.鉱さい!D31&gt;0,ｿ.鉱さい!D31&lt;0),ｿ.鉱さい!D31,IF(U$19&gt;0,"0",0))</f>
        <v>0</v>
      </c>
      <c r="V16" s="398">
        <f>IF(OR(ﾀ.がれき類!D31&gt;0,ﾀ.がれき類!D31&lt;0),ﾀ.がれき類!D31,IF(V$19&gt;0,"0",0))</f>
        <v>270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3041.7</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20120</v>
      </c>
      <c r="I19" s="404">
        <f t="shared" si="1"/>
        <v>0</v>
      </c>
      <c r="J19" s="404">
        <f t="shared" si="1"/>
        <v>0</v>
      </c>
      <c r="K19" s="404">
        <f t="shared" si="1"/>
        <v>0</v>
      </c>
      <c r="L19" s="404">
        <f t="shared" si="1"/>
        <v>0.4</v>
      </c>
      <c r="M19" s="404">
        <f t="shared" si="1"/>
        <v>0</v>
      </c>
      <c r="N19" s="404">
        <f t="shared" si="1"/>
        <v>0</v>
      </c>
      <c r="O19" s="404">
        <f t="shared" si="1"/>
        <v>0</v>
      </c>
      <c r="P19" s="404">
        <f t="shared" si="1"/>
        <v>0</v>
      </c>
      <c r="Q19" s="404">
        <f t="shared" si="1"/>
        <v>0</v>
      </c>
      <c r="R19" s="404">
        <f t="shared" si="1"/>
        <v>0</v>
      </c>
      <c r="S19" s="404">
        <f t="shared" si="1"/>
        <v>2</v>
      </c>
      <c r="T19" s="404">
        <f t="shared" si="1"/>
        <v>560</v>
      </c>
      <c r="U19" s="404">
        <f t="shared" si="1"/>
        <v>0</v>
      </c>
      <c r="V19" s="404">
        <f t="shared" si="1"/>
        <v>1190</v>
      </c>
      <c r="W19" s="404">
        <f t="shared" si="1"/>
        <v>0</v>
      </c>
      <c r="X19" s="404">
        <f t="shared" si="1"/>
        <v>0</v>
      </c>
      <c r="Y19" s="404">
        <f t="shared" si="1"/>
        <v>0</v>
      </c>
      <c r="Z19" s="405">
        <f t="shared" si="1"/>
        <v>0</v>
      </c>
      <c r="AA19" s="406">
        <f t="shared" ref="AA19:AA25" si="2">SUM(G19:Z19)</f>
        <v>21872.400000000001</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18140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18140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1980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560</v>
      </c>
      <c r="U23" s="416">
        <f>+ｿ.鉱さい!$P$18</f>
        <v>0</v>
      </c>
      <c r="V23" s="416">
        <f>+ﾀ.がれき類!$P$18</f>
        <v>1190</v>
      </c>
      <c r="W23" s="416">
        <f>+ﾁ.動物のふん尿!$P$18</f>
        <v>0</v>
      </c>
      <c r="X23" s="416">
        <f>+ﾂ.動物の死体!$P$18</f>
        <v>0</v>
      </c>
      <c r="Y23" s="416">
        <f>+ﾃ.ばいじん!$P$18</f>
        <v>0</v>
      </c>
      <c r="Z23" s="417">
        <f>+ﾄ.混合廃棄物その他!$P$18</f>
        <v>0</v>
      </c>
      <c r="AA23" s="418">
        <f t="shared" si="2"/>
        <v>3730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1980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560</v>
      </c>
      <c r="U26" s="425">
        <f t="shared" si="3"/>
        <v>0</v>
      </c>
      <c r="V26" s="425">
        <f t="shared" si="3"/>
        <v>1190</v>
      </c>
      <c r="W26" s="425">
        <f t="shared" si="3"/>
        <v>0</v>
      </c>
      <c r="X26" s="425">
        <f t="shared" si="3"/>
        <v>0</v>
      </c>
      <c r="Y26" s="425">
        <f t="shared" si="3"/>
        <v>0</v>
      </c>
      <c r="Z26" s="426">
        <f t="shared" si="3"/>
        <v>0</v>
      </c>
      <c r="AA26" s="427">
        <f t="shared" ref="AA26:AA55" si="4">SUM(G26:Z26)</f>
        <v>3730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1980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560</v>
      </c>
      <c r="U35" s="425">
        <f t="shared" si="6"/>
        <v>0</v>
      </c>
      <c r="V35" s="425">
        <f t="shared" si="6"/>
        <v>1190</v>
      </c>
      <c r="W35" s="425">
        <f t="shared" si="6"/>
        <v>0</v>
      </c>
      <c r="X35" s="425">
        <f t="shared" si="6"/>
        <v>0</v>
      </c>
      <c r="Y35" s="425">
        <f t="shared" si="6"/>
        <v>0</v>
      </c>
      <c r="Z35" s="426">
        <f t="shared" si="6"/>
        <v>0</v>
      </c>
      <c r="AA35" s="427">
        <f t="shared" si="4"/>
        <v>3730</v>
      </c>
    </row>
    <row r="36" spans="2:27" ht="20.45" customHeight="1">
      <c r="B36" s="184">
        <v>6</v>
      </c>
      <c r="C36" s="137"/>
      <c r="D36" s="227"/>
      <c r="E36" s="222" t="s">
        <v>265</v>
      </c>
      <c r="F36" s="461"/>
      <c r="G36" s="431">
        <f t="shared" ref="G36:Z36" si="7">SUM(G37:G39)</f>
        <v>0</v>
      </c>
      <c r="H36" s="431">
        <f t="shared" si="7"/>
        <v>1980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560</v>
      </c>
      <c r="U36" s="431">
        <f t="shared" si="7"/>
        <v>0</v>
      </c>
      <c r="V36" s="431">
        <f t="shared" si="7"/>
        <v>1190</v>
      </c>
      <c r="W36" s="431">
        <f t="shared" si="7"/>
        <v>0</v>
      </c>
      <c r="X36" s="431">
        <f t="shared" si="7"/>
        <v>0</v>
      </c>
      <c r="Y36" s="431">
        <f t="shared" si="7"/>
        <v>0</v>
      </c>
      <c r="Z36" s="432">
        <f t="shared" si="7"/>
        <v>0</v>
      </c>
      <c r="AA36" s="433">
        <f t="shared" si="4"/>
        <v>3730</v>
      </c>
    </row>
    <row r="37" spans="2:27" ht="20.45" customHeight="1">
      <c r="B37" s="184" t="s">
        <v>228</v>
      </c>
      <c r="C37" s="137"/>
      <c r="D37" s="225"/>
      <c r="E37" s="220"/>
      <c r="F37" s="218" t="s">
        <v>235</v>
      </c>
      <c r="G37" s="434">
        <f>+ｱ.燃え殻!$AU$16</f>
        <v>0</v>
      </c>
      <c r="H37" s="434">
        <f>+ｲ.汚泥!$AU$16</f>
        <v>1980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560</v>
      </c>
      <c r="U37" s="434">
        <f>+ｿ.鉱さい!$AU$16</f>
        <v>0</v>
      </c>
      <c r="V37" s="434">
        <f>+ﾀ.がれき類!$AU$16</f>
        <v>1190</v>
      </c>
      <c r="W37" s="434">
        <f>+ﾁ.動物のふん尿!$AU$16</f>
        <v>0</v>
      </c>
      <c r="X37" s="434">
        <f>+ﾂ.動物の死体!$AU$16</f>
        <v>0</v>
      </c>
      <c r="Y37" s="434">
        <f>+ﾃ.ばいじん!$AU$16</f>
        <v>0</v>
      </c>
      <c r="Z37" s="435">
        <f>+ﾄ.混合廃棄物その他!$AU$16</f>
        <v>0</v>
      </c>
      <c r="AA37" s="436">
        <f t="shared" si="4"/>
        <v>3730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0.4</v>
      </c>
      <c r="M41" s="440">
        <f t="shared" si="8"/>
        <v>0</v>
      </c>
      <c r="N41" s="440">
        <f t="shared" si="8"/>
        <v>0</v>
      </c>
      <c r="O41" s="440">
        <f t="shared" si="8"/>
        <v>0</v>
      </c>
      <c r="P41" s="440">
        <f t="shared" si="8"/>
        <v>0</v>
      </c>
      <c r="Q41" s="440">
        <f t="shared" si="8"/>
        <v>0</v>
      </c>
      <c r="R41" s="440">
        <f t="shared" si="8"/>
        <v>0</v>
      </c>
      <c r="S41" s="440">
        <f t="shared" si="8"/>
        <v>2</v>
      </c>
      <c r="T41" s="440">
        <f t="shared" si="8"/>
        <v>0</v>
      </c>
      <c r="U41" s="440">
        <f t="shared" si="8"/>
        <v>0</v>
      </c>
      <c r="V41" s="440">
        <f t="shared" si="8"/>
        <v>0</v>
      </c>
      <c r="W41" s="440">
        <f t="shared" si="8"/>
        <v>0</v>
      </c>
      <c r="X41" s="440">
        <f t="shared" si="8"/>
        <v>0</v>
      </c>
      <c r="Y41" s="440">
        <f t="shared" si="8"/>
        <v>0</v>
      </c>
      <c r="Z41" s="441">
        <f t="shared" si="8"/>
        <v>0</v>
      </c>
      <c r="AA41" s="442">
        <f t="shared" si="4"/>
        <v>2.4</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0.4</v>
      </c>
      <c r="M42" s="431">
        <f t="shared" si="9"/>
        <v>0</v>
      </c>
      <c r="N42" s="431">
        <f t="shared" si="9"/>
        <v>0</v>
      </c>
      <c r="O42" s="431">
        <f t="shared" si="9"/>
        <v>0</v>
      </c>
      <c r="P42" s="431">
        <f t="shared" si="9"/>
        <v>0</v>
      </c>
      <c r="Q42" s="431">
        <f t="shared" si="9"/>
        <v>0</v>
      </c>
      <c r="R42" s="431">
        <f t="shared" si="9"/>
        <v>0</v>
      </c>
      <c r="S42" s="431">
        <f t="shared" si="9"/>
        <v>2</v>
      </c>
      <c r="T42" s="431">
        <f t="shared" si="9"/>
        <v>0</v>
      </c>
      <c r="U42" s="431">
        <f t="shared" si="9"/>
        <v>0</v>
      </c>
      <c r="V42" s="431">
        <f t="shared" si="9"/>
        <v>0</v>
      </c>
      <c r="W42" s="431">
        <f t="shared" si="9"/>
        <v>0</v>
      </c>
      <c r="X42" s="431">
        <f t="shared" si="9"/>
        <v>0</v>
      </c>
      <c r="Y42" s="431">
        <f t="shared" si="9"/>
        <v>0</v>
      </c>
      <c r="Z42" s="432">
        <f t="shared" si="9"/>
        <v>0</v>
      </c>
      <c r="AA42" s="433">
        <f t="shared" si="4"/>
        <v>2.4</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0.4</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2</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2.4</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1980</v>
      </c>
      <c r="I47" s="443">
        <f>+ｳ.廃油!$AL$27</f>
        <v>0</v>
      </c>
      <c r="J47" s="443">
        <f>+ｴ.廃酸!$AL$27</f>
        <v>0</v>
      </c>
      <c r="K47" s="443">
        <f>+ｵ.廃ｱﾙｶﾘ!$AL$27</f>
        <v>0</v>
      </c>
      <c r="L47" s="443">
        <f>+ｶ.廃ﾌﾟﾗ類!$AL$27</f>
        <v>0.4</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2</v>
      </c>
      <c r="T47" s="443">
        <f>+ｾ.ｶﾞﾗｽ･ｺﾝｸﾘ･陶磁器くず!$AL$27</f>
        <v>560</v>
      </c>
      <c r="U47" s="443">
        <f>+ｿ.鉱さい!$AL$27</f>
        <v>0</v>
      </c>
      <c r="V47" s="443">
        <f>+ﾀ.がれき類!$AL$27</f>
        <v>1190</v>
      </c>
      <c r="W47" s="443">
        <f>+ﾁ.動物のふん尿!$AL$27</f>
        <v>0</v>
      </c>
      <c r="X47" s="443">
        <f>+ﾂ.動物の死体!$AL$27</f>
        <v>0</v>
      </c>
      <c r="Y47" s="443">
        <f>+ﾃ.ばいじん!$AL$27</f>
        <v>0</v>
      </c>
      <c r="Z47" s="444">
        <f>+ﾄ.混合廃棄物その他!$AL$27</f>
        <v>0</v>
      </c>
      <c r="AA47" s="445">
        <f t="shared" si="4"/>
        <v>3732.4</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1980</v>
      </c>
      <c r="I49" s="517">
        <f>+ｳ.廃油!$AS$24</f>
        <v>0</v>
      </c>
      <c r="J49" s="517">
        <f>+ｴ.廃酸!$AS$24</f>
        <v>0</v>
      </c>
      <c r="K49" s="517">
        <f>+ｵ.廃ｱﾙｶﾘ!$AS$24</f>
        <v>0</v>
      </c>
      <c r="L49" s="517">
        <f>+ｶ.廃ﾌﾟﾗ類!$AS$24</f>
        <v>0.4</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2</v>
      </c>
      <c r="T49" s="517">
        <f>+ｾ.ｶﾞﾗｽ･ｺﾝｸﾘ･陶磁器くず!$AS$24</f>
        <v>560</v>
      </c>
      <c r="U49" s="517">
        <f>+ｿ.鉱さい!$AS$24</f>
        <v>0</v>
      </c>
      <c r="V49" s="517">
        <f>+ﾀ.がれき類!$AS$24</f>
        <v>1190</v>
      </c>
      <c r="W49" s="517">
        <f>+ﾁ.動物のふん尿!$AS$24</f>
        <v>0</v>
      </c>
      <c r="X49" s="517">
        <f>+ﾂ.動物の死体!$AS$24</f>
        <v>0</v>
      </c>
      <c r="Y49" s="517">
        <f>+ﾃ.ばいじん!$AS$24</f>
        <v>0</v>
      </c>
      <c r="Z49" s="518">
        <f>+ﾄ.混合廃棄物その他!$AS$24</f>
        <v>0</v>
      </c>
      <c r="AA49" s="519">
        <f t="shared" si="4"/>
        <v>3732.4</v>
      </c>
    </row>
    <row r="50" spans="2:27" ht="20.45" customHeight="1">
      <c r="B50" s="182"/>
      <c r="C50" s="188"/>
      <c r="D50" s="505"/>
      <c r="E50" s="830" t="s">
        <v>449</v>
      </c>
      <c r="F50" s="831"/>
      <c r="G50" s="506"/>
      <c r="H50" s="506"/>
      <c r="I50" s="506"/>
      <c r="J50" s="506"/>
      <c r="K50" s="506"/>
      <c r="L50" s="449">
        <f>ｶ.廃ﾌﾟﾗ類!AU18</f>
        <v>0.4</v>
      </c>
      <c r="M50" s="506"/>
      <c r="N50" s="506"/>
      <c r="O50" s="506"/>
      <c r="P50" s="506"/>
      <c r="Q50" s="506"/>
      <c r="R50" s="506"/>
      <c r="S50" s="506"/>
      <c r="T50" s="506"/>
      <c r="U50" s="506"/>
      <c r="V50" s="506"/>
      <c r="W50" s="506"/>
      <c r="X50" s="506"/>
      <c r="Y50" s="506"/>
      <c r="Z50" s="528"/>
      <c r="AA50" s="450">
        <f t="shared" si="4"/>
        <v>0.4</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42170</v>
      </c>
      <c r="I63" s="501">
        <f t="shared" si="10"/>
        <v>0</v>
      </c>
      <c r="J63" s="501">
        <f t="shared" si="10"/>
        <v>0</v>
      </c>
      <c r="K63" s="501">
        <f t="shared" si="10"/>
        <v>0</v>
      </c>
      <c r="L63" s="501">
        <f t="shared" si="10"/>
        <v>0.60000000000000009</v>
      </c>
      <c r="M63" s="501">
        <f t="shared" si="10"/>
        <v>0</v>
      </c>
      <c r="N63" s="501">
        <f t="shared" si="10"/>
        <v>0</v>
      </c>
      <c r="O63" s="501">
        <f t="shared" si="10"/>
        <v>0</v>
      </c>
      <c r="P63" s="501">
        <f t="shared" si="10"/>
        <v>0</v>
      </c>
      <c r="Q63" s="501">
        <f t="shared" si="10"/>
        <v>0</v>
      </c>
      <c r="R63" s="501">
        <f t="shared" si="10"/>
        <v>0</v>
      </c>
      <c r="S63" s="501">
        <f t="shared" si="10"/>
        <v>3.5</v>
      </c>
      <c r="T63" s="501">
        <f t="shared" si="10"/>
        <v>1160</v>
      </c>
      <c r="U63" s="501">
        <f t="shared" si="10"/>
        <v>0</v>
      </c>
      <c r="V63" s="501">
        <f t="shared" si="10"/>
        <v>1460</v>
      </c>
      <c r="W63" s="501">
        <f t="shared" si="10"/>
        <v>0</v>
      </c>
      <c r="X63" s="501">
        <f t="shared" si="10"/>
        <v>0</v>
      </c>
      <c r="Y63" s="501">
        <f t="shared" si="10"/>
        <v>0</v>
      </c>
      <c r="Z63" s="501">
        <f t="shared" si="10"/>
        <v>0</v>
      </c>
      <c r="AA63" s="502">
        <f>+AA9+AA19+AA20</f>
        <v>44794.100000000006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6月   25日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千葉県浦安市北栄四丁目20番10号</v>
      </c>
      <c r="K16" s="896"/>
      <c r="L16" s="897"/>
      <c r="M16" s="897"/>
      <c r="N16" s="897"/>
      <c r="O16" s="898"/>
    </row>
    <row r="17" spans="1:48" ht="26.25" customHeight="1">
      <c r="C17" s="248"/>
      <c r="D17" s="249"/>
      <c r="E17" s="249"/>
      <c r="F17" s="249"/>
      <c r="G17" s="249"/>
      <c r="H17" s="253" t="s">
        <v>7</v>
      </c>
      <c r="I17" s="253"/>
      <c r="J17" s="896" t="str">
        <f>+表紙!J40</f>
        <v>代表取締役社長　柳内光子</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03-5675-4121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山一興産株式会社　横浜工場</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2267</v>
      </c>
      <c r="N25" s="882"/>
      <c r="O25" s="883"/>
    </row>
    <row r="26" spans="1:48" ht="18" customHeight="1">
      <c r="C26" s="862" t="s">
        <v>11</v>
      </c>
      <c r="D26" s="863"/>
      <c r="E26" s="864"/>
      <c r="F26" s="856" t="str">
        <f>+表紙!F49</f>
        <v>横浜市港北区樽町三丁目9番31号</v>
      </c>
      <c r="G26" s="857"/>
      <c r="H26" s="857"/>
      <c r="I26" s="857"/>
      <c r="J26" s="857"/>
      <c r="K26" s="857"/>
      <c r="L26" s="139" t="s">
        <v>172</v>
      </c>
      <c r="M26" s="258"/>
      <c r="N26" s="860" t="str">
        <f>IF(+表紙!N49="","",+表紙!N49)</f>
        <v>045-548-0811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Ｅ21－窯業・土石製品製造業</v>
      </c>
      <c r="G29" s="885"/>
      <c r="H29" s="885"/>
      <c r="I29" s="885"/>
      <c r="J29" s="369" t="s">
        <v>47</v>
      </c>
      <c r="K29" s="369"/>
      <c r="L29" s="886" t="str">
        <f>+表紙!L52</f>
        <v>生コンクリート製造</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878</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22921.7</v>
      </c>
      <c r="I40" s="292" t="s">
        <v>4</v>
      </c>
      <c r="J40" s="623" t="s">
        <v>324</v>
      </c>
      <c r="K40" s="624"/>
      <c r="L40" s="625"/>
      <c r="M40" s="841">
        <f>+表紙!M63</f>
        <v>3041.7</v>
      </c>
      <c r="N40" s="842">
        <f>+表紙!N63</f>
        <v>0</v>
      </c>
      <c r="O40" s="489" t="s">
        <v>4</v>
      </c>
    </row>
    <row r="41" spans="1:48" ht="24.75" customHeight="1">
      <c r="C41" s="836"/>
      <c r="D41" s="608" t="s">
        <v>301</v>
      </c>
      <c r="E41" s="609"/>
      <c r="F41" s="609"/>
      <c r="G41" s="610"/>
      <c r="H41" s="297">
        <f>+表紙!H64</f>
        <v>19880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3041.7</v>
      </c>
      <c r="N42" s="842">
        <f>+表紙!N65</f>
        <v>0</v>
      </c>
      <c r="O42" s="196" t="s">
        <v>4</v>
      </c>
    </row>
    <row r="43" spans="1:48" ht="24.75" customHeight="1">
      <c r="C43" s="190"/>
      <c r="D43" s="608" t="s">
        <v>303</v>
      </c>
      <c r="E43" s="609"/>
      <c r="F43" s="609"/>
      <c r="G43" s="610"/>
      <c r="H43" s="297">
        <f>+表紙!H66</f>
        <v>19980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AU17" sqref="AU1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20120</v>
      </c>
      <c r="G12" s="704"/>
      <c r="H12" s="704"/>
      <c r="I12" s="62" t="s">
        <v>13</v>
      </c>
      <c r="J12" s="63"/>
      <c r="K12" s="64"/>
      <c r="L12" s="63"/>
      <c r="M12" s="682"/>
      <c r="N12" s="65"/>
      <c r="P12" s="706">
        <v>18140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1980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1980</v>
      </c>
      <c r="Q18" s="710"/>
      <c r="R18" s="710"/>
      <c r="S18" s="710"/>
      <c r="T18" s="62" t="s">
        <v>13</v>
      </c>
      <c r="U18"/>
      <c r="V18" s="299"/>
      <c r="W18"/>
      <c r="X18" s="210"/>
      <c r="Y18" s="703">
        <f>+ROUND(AH9,1)+ROUND(AH12,1)+ROUND(AH15,1)+AH18</f>
        <v>1980</v>
      </c>
      <c r="Z18" s="704"/>
      <c r="AA18" s="704"/>
      <c r="AB18" s="62" t="s">
        <v>4</v>
      </c>
      <c r="AC18" s="209"/>
      <c r="AD18" s="209"/>
      <c r="AE18" s="682"/>
      <c r="AH18" s="687">
        <f>+ROUND(AO18,1)+ROUND(AO21,1)</f>
        <v>1980</v>
      </c>
      <c r="AI18" s="674"/>
      <c r="AJ18" s="674"/>
      <c r="AK18" s="674"/>
      <c r="AL18" s="54" t="s">
        <v>13</v>
      </c>
      <c r="AM18" s="65"/>
      <c r="AO18" s="326">
        <f>+ROUND(AU16,1)+ROUND(AU17,1)+ROUND(AU18,1)</f>
        <v>1980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22050</v>
      </c>
      <c r="E24" s="684"/>
      <c r="F24" s="684"/>
      <c r="G24" s="211" t="s">
        <v>198</v>
      </c>
      <c r="H24" s="673">
        <f>+F12</f>
        <v>20120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1980</v>
      </c>
      <c r="AT24" s="704"/>
      <c r="AU24" s="704"/>
      <c r="AV24" s="62" t="s">
        <v>13</v>
      </c>
      <c r="AW24" s="498"/>
    </row>
    <row r="25" spans="2:49" ht="27" customHeight="1" thickBot="1">
      <c r="B25" s="660" t="s">
        <v>201</v>
      </c>
      <c r="C25" s="661"/>
      <c r="D25" s="684">
        <v>19880</v>
      </c>
      <c r="E25" s="684"/>
      <c r="F25" s="684"/>
      <c r="G25" s="211" t="s">
        <v>198</v>
      </c>
      <c r="H25" s="673">
        <f>+P12+AH9</f>
        <v>18140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19980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1980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2170</v>
      </c>
      <c r="E29" s="684"/>
      <c r="F29" s="684"/>
      <c r="G29" s="211" t="s">
        <v>198</v>
      </c>
      <c r="H29" s="673">
        <f>+AL27</f>
        <v>1980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2170</v>
      </c>
      <c r="E31" s="684"/>
      <c r="F31" s="684"/>
      <c r="G31" s="211" t="s">
        <v>198</v>
      </c>
      <c r="H31" s="673">
        <f>+AS24</f>
        <v>1980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I16" zoomScaleNormal="100" workbookViewId="0">
      <selection activeCell="AY20" sqref="AY2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0.4</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0.2</v>
      </c>
      <c r="E24" s="684"/>
      <c r="F24" s="684"/>
      <c r="G24" s="211" t="s">
        <v>198</v>
      </c>
      <c r="H24" s="673">
        <f>+F12</f>
        <v>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0.4</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0.4</v>
      </c>
      <c r="Q27" s="733"/>
      <c r="R27" s="733"/>
      <c r="S27" s="733"/>
      <c r="T27" s="54" t="s">
        <v>38</v>
      </c>
      <c r="U27" s="74"/>
      <c r="V27" s="74"/>
      <c r="Y27" s="72" t="s">
        <v>39</v>
      </c>
      <c r="Z27" s="75"/>
      <c r="AH27" s="63"/>
      <c r="AI27" s="63"/>
      <c r="AJ27" s="63"/>
      <c r="AK27" s="63"/>
      <c r="AL27" s="703">
        <f>+AH18+P27</f>
        <v>0.4</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0.2</v>
      </c>
      <c r="E29" s="684"/>
      <c r="F29" s="684"/>
      <c r="G29" s="211" t="s">
        <v>198</v>
      </c>
      <c r="H29" s="673">
        <f>+AL27</f>
        <v>0.4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0.2</v>
      </c>
      <c r="E31" s="684"/>
      <c r="F31" s="684"/>
      <c r="G31" s="211" t="s">
        <v>198</v>
      </c>
      <c r="H31" s="673">
        <f>+AS24</f>
        <v>0.4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山一興産株式会社　横浜工場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2025-06-26T02:35:16Z</dcterms:created>
  <dcterms:modified xsi:type="dcterms:W3CDTF">2025-06-26T02:35:16Z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