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68E868F9-DE6E-4E9E-BD1F-9D59BADCB488}" xr6:coauthVersionLast="47" xr6:coauthVersionMax="47" xr10:uidLastSave="{00000000-0000-0000-0000-000000000000}"/>
  <bookViews>
    <workbookView xWindow="-110" yWindow="-110" windowWidth="19420" windowHeight="1030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H31" i="74" l="1"/>
  <c r="H49" i="94"/>
  <c r="N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<sst xmlns="http://schemas.openxmlformats.org/spreadsheetml/2006/main" count="3304" uniqueCount="472">
  <si>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</si>
  <si>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</si>
  <si>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</si>
  <si>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</si>
  <si>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</si>
  <si>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</si>
  <si>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</si>
  <si>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</si>
  <si>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</si>
  <si>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</si>
  <si>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</si>
  <si>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</si>
  <si>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</si>
  <si>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</si>
  <si>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</si>
  <si>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</si>
  <si>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</si>
  <si>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</si>
  <si>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</si>
  <si>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</si>
  <si>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</si>
  <si>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</si>
  <si>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</si>
  <si>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</si>
  <si>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</si>
  <si>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</si>
  <si>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</si>
  <si>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</si>
  <si>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</si>
  <si>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</si>
  <si>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</si>
  <si>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</si>
  <si>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</si>
  <si>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</si>
  <si>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</si>
  <si>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</si>
  <si>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</si>
  <si>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</si>
  <si>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</si>
  <si>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</si>
  <si>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</si>
  <si>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</si>
  <si>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</si>
  <si>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</si>
  <si>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</si>
  <si>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</si>
  <si>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</si>
  <si>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</si>
  <si>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</si>
  <si>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</si>
  <si>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</si>
  <si>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</si>
  <si>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</si>
  <si>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</si>
  <si>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</si>
  <si>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</si>
  <si>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</si>
  <si>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</si>
  <si>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</si>
  <si>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</si>
  <si>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</si>
  <si>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</si>
  <si>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</si>
  <si>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</si>
  <si>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</si>
  <si>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</si>
  <si>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</si>
  <si>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</si>
  <si>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</si>
  <si>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</si>
  <si>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</si>
  <si>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</si>
  <si>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</si>
  <si>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</si>
  <si>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</si>
  <si>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</si>
  <si>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</si>
  <si>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</si>
  <si>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</si>
  <si>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</si>
  <si>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</si>
  <si>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</si>
  <si>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</si>
  <si>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</si>
  <si>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</si>
  <si>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</si>
  <si>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</si>
  <si>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</si>
  <si>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</si>
  <si>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</si>
  <si>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</si>
  <si>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</si>
  <si>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</si>
  <si>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</si>
  <si>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</si>
  <si>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</si>
  <si>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</si>
  <si>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</si>
  <si>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</si>
  <si>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</si>
  <si>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</si>
  <si>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</si>
  <si>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</si>
  <si>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</si>
  <si>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</si>
  <si>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</si>
  <si>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</si>
  <si>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</si>
  <si>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</si>
  <si>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</si>
  <si>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</si>
  <si>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</si>
  <si>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</si>
  <si>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</si>
  <si>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</si>
  <si>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</si>
  <si>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</si>
  <si>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</si>
  <si>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</si>
  <si>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</si>
  <si>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</si>
  <si>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</si>
  <si>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</si>
  <si>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</si>
  <si>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</si>
  <si>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</si>
  <si>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</si>
  <si>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</si>
  <si>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</si>
  <si>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</si>
  <si>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</si>
  <si>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</si>
  <si>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</si>
  <si>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</si>
  <si>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</si>
  <si>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</si>
  <si>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</si>
  <si>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</si>
  <si>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</si>
  <si>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</si>
  <si>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</si>
  <si>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</si>
  <si>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</si>
  <si>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</si>
  <si>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</si>
  <si>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</si>
  <si>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</si>
  <si>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</si>
  <si>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</si>
  <si>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</si>
  <si>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</si>
  <si>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</si>
  <si>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</si>
  <si>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</si>
  <si>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</si>
  <si>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</si>
  <si>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</si>
  <si>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</si>
  <si>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</si>
  <si>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</si>
  <si>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</si>
  <si>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</si>
  <si>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</si>
  <si>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</si>
  <si>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</si>
  <si>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</si>
  <si>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</si>
  <si>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</si>
  <si>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</si>
  <si>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</si>
  <si>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</si>
  <si>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</si>
  <si>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</si>
  <si>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</si>
  <si>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</si>
  <si>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</si>
  <si>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</si>
  <si>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</si>
  <si>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</si>
  <si>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</si>
  <si>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</si>
  <si>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</si>
  <si>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</si>
  <si>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</si>
  <si>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</si>
  <si>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</si>
  <si>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</si>
  <si>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</si>
  <si>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</si>
  <si>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</si>
  <si>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</si>
  <si>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</si>
  <si>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</si>
  <si>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</si>
  <si>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</si>
  <si>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</si>
  <si>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</si>
  <si>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</si>
  <si>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</si>
  <si>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</si>
  <si>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</si>
  <si>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</si>
  <si>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</si>
  <si>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</si>
  <si>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</si>
  <si>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</si>
  <si>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</si>
  <si>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</si>
  <si>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</si>
  <si>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</si>
  <si>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</si>
  <si>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</si>
  <si>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</si>
  <si>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</si>
  <si>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</si>
  <si>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</si>
  <si>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</si>
  <si>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</si>
  <si>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</si>
  <si>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</si>
  <si>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</si>
  <si>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</si>
  <si>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</si>
  <si>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</si>
  <si>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</si>
  <si>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</si>
  <si>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</si>
  <si>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</si>
  <si>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</si>
  <si>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</si>
  <si>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</si>
  <si>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</si>
  <si>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</si>
  <si>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</si>
  <si>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</si>
  <si>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</si>
  <si>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</si>
  <si>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</si>
  <si>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</si>
  <si>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</si>
  <si>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</si>
  <si>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</si>
  <si>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</si>
  <si>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</si>
  <si>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</si>
  <si>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</si>
  <si>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</si>
  <si>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</si>
  <si>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</si>
  <si>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</si>
  <si>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</si>
  <si>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</si>
  <si>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</si>
  <si>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</si>
  <si>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</si>
  <si>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</si>
  <si>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</si>
  <si>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</si>
  <si>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</si>
  <si>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</si>
  <si>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</si>
  <si>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</si>
  <si>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</si>
  <si>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</si>
  <si>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</si>
  <si>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</si>
  <si>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</si>
  <si>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</si>
  <si>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</si>
  <si>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</si>
  <si>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</si>
  <si>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</si>
  <si>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</si>
  <si>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</si>
  <si>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</si>
  <si>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</si>
  <si>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</si>
  <si>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</si>
  <si>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</si>
  <si>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</si>
  <si>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</si>
  <si>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</si>
  <si>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</si>
  <si>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</si>
  <si>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</si>
  <si>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</si>
  <si>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</si>
  <si>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</si>
  <si>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</si>
  <si>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</si>
  <si>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</si>
  <si>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</si>
  <si>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</si>
  <si>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</si>
  <si>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</si>
  <si>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</si>
  <si>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</si>
  <si>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</si>
  <si>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</si>
  <si>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</si>
  <si>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</si>
  <si>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</si>
  <si>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</si>
  <si>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</si>
  <si>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</si>
  <si>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</si>
  <si>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</si>
  <si>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</si>
  <si>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</si>
  <si>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</si>
  <si>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</si>
  <si>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</si>
  <si>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</si>
  <si>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</si>
  <si>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</si>
  <si>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</si>
  <si>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</si>
  <si>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</si>
  <si>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</si>
  <si>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</si>
  <si>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</si>
  <si>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</si>
  <si>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</si>
  <si>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</si>
  <si>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</si>
  <si>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</si>
  <si>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</si>
  <si>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</si>
  <si>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</si>
  <si>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</si>
  <si>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</si>
  <si>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</si>
  <si>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</si>
  <si>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</si>
  <si>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</si>
  <si>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</si>
  <si>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</si>
  <si>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</si>
  <si>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</si>
  <si>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</si>
  <si>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</si>
  <si>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</si>
  <si>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</si>
  <si>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</si>
  <si>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</si>
  <si>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</si>
  <si>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</si>
  <si>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</si>
  <si>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</si>
  <si>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</si>
  <si>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</si>
  <si>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</si>
  <si>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</si>
  <si>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</si>
  <si>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</si>
  <si>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</si>
  <si>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</si>
  <si>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</si>
  <si>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</si>
  <si>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</si>
  <si>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</si>
  <si>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</si>
  <si>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</si>
  <si>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</si>
  <si>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</si>
  <si>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</si>
  <si>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</si>
  <si>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</si>
  <si>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</si>
  <si>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</si>
  <si>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</si>
  <si>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</si>
  <si>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</si>
  <si>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</si>
  <si>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</si>
  <si>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</si>
  <si>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</si>
  <si>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</si>
  <si>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</si>
  <si>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</si>
  <si>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</si>
  <si>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</si>
  <si>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</si>
  <si>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</si>
  <si>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</si>
  <si>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</si>
  <si>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</si>
  <si>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</si>
  <si>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</si>
  <si>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</si>
  <si>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</si>
  <si>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</si>
  <si>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</si>
  <si>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</si>
  <si>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</si>
  <si>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</si>
  <si>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</si>
  <si>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</si>
  <si>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</si>
  <si>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</si>
  <si>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</si>
  <si>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</si>
  <si>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</si>
  <si>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</si>
  <si>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</si>
  <si>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</si>
  <si>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</si>
  <si>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</si>
  <si>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</si>
  <si>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</si>
  <si>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</si>
  <si>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</si>
  <si>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</si>
  <si>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</si>
  <si>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</si>
  <si>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</si>
  <si>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</si>
  <si>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</si>
  <si>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</si>
  <si>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</si>
  <si>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</si>
  <si>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</si>
  <si>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</si>
  <si>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</si>
  <si>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</si>
  <si>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</si>
  <si>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</si>
  <si>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</si>
  <si>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</si>
  <si>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</si>
  <si>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</si>
  <si>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</si>
  <si>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</si>
  <si>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</si>
  <si>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</si>
  <si>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</si>
  <si>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</si>
  <si>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</si>
  <si>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</si>
  <si>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</si>
  <si>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</si>
  <si>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</si>
  <si>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</si>
  <si>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</si>
  <si>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</si>
  <si>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</si>
  <si>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</si>
  <si>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</si>
  <si>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</si>
  <si>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</si>
  <si>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</si>
  <si>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</si>
  <si>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</si>
  <si>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</si>
  <si>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</si>
  <si>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</si>
  <si>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</si>
  <si>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</si>
  <si>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</si>
  <si>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</si>
  <si>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</si>
  <si>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</si>
  <si>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</si>
  <si>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xml:space="preserve">横浜市神奈川区宝町２番地	</t>
  </si>
  <si>
    <t>日産自動車株式会社　横浜工場
工場長　井口　栄二</t>
    <phoneticPr fontId="3"/>
  </si>
  <si>
    <t>日産自動車株式会社　横浜工場　３地区</t>
  </si>
  <si>
    <t>横浜市鶴見区大黒町６番地１号</t>
  </si>
  <si>
    <t>自動車用エンジン・アクスル部品製造・組立</t>
  </si>
  <si>
    <t>1236名</t>
    <rPh sb="4" eb="5">
      <t>メイ</t>
    </rPh>
    <phoneticPr fontId="3"/>
  </si>
  <si>
    <t>令和７年６月２６ 日</t>
    <phoneticPr fontId="3"/>
  </si>
  <si>
    <t>045-461-7304</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</si>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</sst>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4" zoomScaleNormal="100" zoomScaleSheetLayoutView="100" workbookViewId="0">
      <selection activeCell="L34" sqref="L34:O34"/>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
      <c r="C19" s="24" t="s">
        <v>3</v>
      </c>
      <c r="Q19" s="24"/>
      <c r="R19" s="99"/>
      <c r="S19" s="100"/>
    </row>
    <row r="20" spans="1:54" ht="13">
      <c r="C20" s="538"/>
      <c r="D20" s="539"/>
      <c r="E20" s="24" t="s">
        <v>49</v>
      </c>
      <c r="Q20" s="24"/>
      <c r="R20" s="100"/>
      <c r="S20" s="100"/>
    </row>
    <row r="21" spans="1:54" ht="13">
      <c r="C21" s="542" t="s">
        <v>354</v>
      </c>
      <c r="D21" s="543"/>
      <c r="E21" s="24" t="s">
        <v>344</v>
      </c>
      <c r="Q21" s="24"/>
      <c r="R21" s="100"/>
      <c r="S21" s="100"/>
    </row>
    <row r="22" spans="1:54" ht="13">
      <c r="C22" s="565" t="s">
        <v>355</v>
      </c>
      <c r="D22" s="566"/>
      <c r="E22" s="24" t="s">
        <v>1</v>
      </c>
      <c r="Q22" s="24"/>
      <c r="R22" s="100"/>
      <c r="S22" s="100"/>
    </row>
    <row r="23" spans="1:54" ht="13">
      <c r="C23" s="567" t="s">
        <v>356</v>
      </c>
      <c r="D23" s="568"/>
      <c r="E23" s="24" t="s">
        <v>46</v>
      </c>
      <c r="Q23" s="24"/>
      <c r="R23" s="99"/>
      <c r="S23" s="100"/>
    </row>
    <row r="24" spans="1:54" ht="13">
      <c r="C24" s="569" t="s">
        <v>357</v>
      </c>
      <c r="D24" s="570"/>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547" t="s">
        <v>326</v>
      </c>
      <c r="N27" s="108" t="s">
        <v>112</v>
      </c>
      <c r="O27" s="109" t="s">
        <v>113</v>
      </c>
      <c r="Q27" s="24"/>
      <c r="R27" s="99"/>
      <c r="S27" s="100"/>
    </row>
    <row r="28" spans="1:54" ht="20.149999999999999" customHeight="1" thickBot="1">
      <c r="A28" s="26">
        <f>+R86</f>
        <v>0</v>
      </c>
      <c r="C28" s="27" t="s">
        <v>295</v>
      </c>
      <c r="D28" s="27"/>
      <c r="E28" s="27"/>
      <c r="F28" s="27"/>
      <c r="G28" s="27"/>
      <c r="M28" s="548"/>
      <c r="N28" s="295" t="s">
        <v>471</v>
      </c>
      <c r="O28" s="296" t="s">
        <v>155</v>
      </c>
      <c r="Q28" s="24"/>
      <c r="R28" s="99"/>
      <c r="S28" s="100"/>
    </row>
    <row r="29" spans="1:54" ht="13">
      <c r="C29" s="582" t="s">
        <v>390</v>
      </c>
      <c r="D29" s="583"/>
      <c r="E29" s="583"/>
      <c r="F29" s="583"/>
      <c r="G29" s="583"/>
      <c r="H29" s="583"/>
      <c r="I29" s="583"/>
      <c r="J29" s="583"/>
      <c r="K29" s="583"/>
      <c r="L29" s="583"/>
      <c r="M29" s="583"/>
      <c r="N29" s="583"/>
      <c r="O29" s="583"/>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595" t="s">
        <v>469</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563" t="s">
        <v>41</v>
      </c>
      <c r="D36" s="564"/>
      <c r="E36" s="564"/>
      <c r="F36" s="564"/>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464</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470</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465</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2166</v>
      </c>
      <c r="N48" s="602"/>
      <c r="O48" s="603"/>
    </row>
    <row r="49" spans="3:21" ht="18" customHeight="1">
      <c r="C49" s="552" t="s">
        <v>11</v>
      </c>
      <c r="D49" s="584"/>
      <c r="E49" s="585"/>
      <c r="F49" s="571" t="s">
        <v>466</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141</v>
      </c>
      <c r="G52" s="640"/>
      <c r="H52" s="640"/>
      <c r="I52" s="640"/>
      <c r="J52" s="36" t="s">
        <v>47</v>
      </c>
      <c r="K52" s="36"/>
      <c r="L52" s="641" t="s">
        <v>467</v>
      </c>
      <c r="M52" s="641"/>
      <c r="N52" s="642"/>
      <c r="O52" s="643"/>
    </row>
    <row r="53" spans="3:21" ht="22.5" customHeight="1">
      <c r="C53" s="360"/>
      <c r="D53" s="452" t="s">
        <v>19</v>
      </c>
      <c r="E53" s="470" t="s">
        <v>365</v>
      </c>
      <c r="F53" s="644" t="s">
        <v>366</v>
      </c>
      <c r="G53" s="645"/>
      <c r="H53" s="646"/>
      <c r="I53" s="644" t="s">
        <v>367</v>
      </c>
      <c r="J53" s="647"/>
      <c r="K53" s="648"/>
      <c r="L53" s="649">
        <v>251872</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468</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3102.2</v>
      </c>
      <c r="I63" s="292" t="s">
        <v>4</v>
      </c>
      <c r="J63" s="623" t="s">
        <v>324</v>
      </c>
      <c r="K63" s="624"/>
      <c r="L63" s="625"/>
      <c r="M63" s="621">
        <f>+別紙!AA14</f>
        <v>2985.9999999999995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818.80000000000007</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2985.9999999999995</v>
      </c>
      <c r="N65" s="622"/>
      <c r="O65" s="455" t="s">
        <v>4</v>
      </c>
      <c r="P65" s="175"/>
      <c r="Q65" s="176"/>
      <c r="R65" s="176"/>
      <c r="S65" s="176"/>
    </row>
    <row r="66" spans="1:48" ht="24.75" customHeight="1">
      <c r="C66" s="480"/>
      <c r="D66" s="608" t="s">
        <v>303</v>
      </c>
      <c r="E66" s="609"/>
      <c r="F66" s="609"/>
      <c r="G66" s="610"/>
      <c r="H66" s="457">
        <f>+別紙!AA12</f>
        <v>116.2</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2" zoomScaleNormal="100" workbookViewId="0">
      <selection activeCell="D30" sqref="D30:F30"/>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1.7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v>
      </c>
      <c r="Q27" s="733"/>
      <c r="R27" s="733"/>
      <c r="S27" s="733"/>
      <c r="T27" s="54" t="s">
        <v>38</v>
      </c>
      <c r="U27" s="74"/>
      <c r="V27" s="74"/>
      <c r="Y27" s="72" t="s">
        <v>39</v>
      </c>
      <c r="Z27" s="75"/>
      <c r="AH27" s="63"/>
      <c r="AI27" s="63"/>
      <c r="AJ27" s="63"/>
      <c r="AK27" s="63"/>
      <c r="AL27" s="703">
        <f>+AH18+P27</f>
        <v>1.7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1.7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1.7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4"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30.7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36.6</v>
      </c>
      <c r="E24" s="684"/>
      <c r="F24" s="684"/>
      <c r="G24" s="211" t="s">
        <v>198</v>
      </c>
      <c r="H24" s="673">
        <f>+F12</f>
        <v>30.7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30.7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30.7</v>
      </c>
      <c r="Q27" s="733"/>
      <c r="R27" s="733"/>
      <c r="S27" s="733"/>
      <c r="T27" s="54" t="s">
        <v>38</v>
      </c>
      <c r="U27" s="74"/>
      <c r="V27" s="74"/>
      <c r="Y27" s="72" t="s">
        <v>39</v>
      </c>
      <c r="Z27" s="75"/>
      <c r="AH27" s="63"/>
      <c r="AI27" s="63"/>
      <c r="AJ27" s="63"/>
      <c r="AK27" s="63"/>
      <c r="AL27" s="703">
        <f>+AH18+P27</f>
        <v>30.7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30.7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36.6</v>
      </c>
      <c r="E29" s="684"/>
      <c r="F29" s="684"/>
      <c r="G29" s="211" t="s">
        <v>198</v>
      </c>
      <c r="H29" s="673">
        <f>+AL27</f>
        <v>30.7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10.4</v>
      </c>
      <c r="E30" s="684"/>
      <c r="F30" s="684"/>
      <c r="G30" s="211" t="s">
        <v>198</v>
      </c>
      <c r="H30" s="673">
        <f>+AL30</f>
        <v>11</v>
      </c>
      <c r="I30" s="674"/>
      <c r="J30" s="211" t="s">
        <v>198</v>
      </c>
      <c r="M30" s="682"/>
      <c r="P30" s="66"/>
      <c r="R30" s="687">
        <f>+ROUND(AA28,1)+ROUND(AA29,1)+ROUND(AA30,1)</f>
        <v>30.7</v>
      </c>
      <c r="S30" s="733"/>
      <c r="T30" s="733"/>
      <c r="U30" s="733"/>
      <c r="V30" s="54" t="s">
        <v>16</v>
      </c>
      <c r="Y30" s="688" t="s">
        <v>186</v>
      </c>
      <c r="Z30" s="689"/>
      <c r="AA30" s="729"/>
      <c r="AB30" s="730"/>
      <c r="AC30" s="730"/>
      <c r="AD30" s="730"/>
      <c r="AE30" s="730"/>
      <c r="AF30" s="54" t="s">
        <v>13</v>
      </c>
      <c r="AL30" s="706">
        <v>11</v>
      </c>
      <c r="AM30" s="707"/>
      <c r="AN30" s="707"/>
      <c r="AO30" s="707"/>
      <c r="AP30" s="62" t="s">
        <v>13</v>
      </c>
      <c r="AS30" s="725"/>
      <c r="AT30" s="722"/>
      <c r="AU30" s="722"/>
      <c r="AV30" s="723"/>
      <c r="AW30" s="498"/>
    </row>
    <row r="31" spans="2:49" ht="27" customHeight="1" thickTop="1" thickBot="1">
      <c r="B31" s="660" t="s">
        <v>226</v>
      </c>
      <c r="C31" s="661"/>
      <c r="D31" s="684">
        <v>36.6</v>
      </c>
      <c r="E31" s="684"/>
      <c r="F31" s="684"/>
      <c r="G31" s="211" t="s">
        <v>198</v>
      </c>
      <c r="H31" s="673">
        <f>+AS24</f>
        <v>30.7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29</v>
      </c>
      <c r="E24" s="684"/>
      <c r="F24" s="684"/>
      <c r="G24" s="211" t="s">
        <v>198</v>
      </c>
      <c r="H24" s="673">
        <f>+F12</f>
        <v>15.9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15.9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15.9</v>
      </c>
      <c r="Q27" s="733"/>
      <c r="R27" s="733"/>
      <c r="S27" s="733"/>
      <c r="T27" s="54" t="s">
        <v>38</v>
      </c>
      <c r="U27" s="74"/>
      <c r="V27" s="74"/>
      <c r="Y27" s="72" t="s">
        <v>39</v>
      </c>
      <c r="Z27" s="75"/>
      <c r="AH27" s="63"/>
      <c r="AI27" s="63"/>
      <c r="AJ27" s="63"/>
      <c r="AK27" s="63"/>
      <c r="AL27" s="703">
        <f>+AH18+P27</f>
        <v>15.9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29</v>
      </c>
      <c r="E29" s="684"/>
      <c r="F29" s="684"/>
      <c r="G29" s="211" t="s">
        <v>198</v>
      </c>
      <c r="H29" s="673">
        <f>+AL27</f>
        <v>15.9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29</v>
      </c>
      <c r="E30" s="684"/>
      <c r="F30" s="684"/>
      <c r="G30" s="211" t="s">
        <v>198</v>
      </c>
      <c r="H30" s="673">
        <f>+AL30</f>
        <v>0</v>
      </c>
      <c r="I30" s="674"/>
      <c r="J30" s="211" t="s">
        <v>198</v>
      </c>
      <c r="M30" s="682"/>
      <c r="P30" s="66"/>
      <c r="R30" s="687">
        <f>+ROUND(AA28,1)+ROUND(AA29,1)+ROUND(AA30,1)</f>
        <v>15.9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29</v>
      </c>
      <c r="E31" s="684"/>
      <c r="F31" s="684"/>
      <c r="G31" s="211" t="s">
        <v>198</v>
      </c>
      <c r="H31" s="673">
        <f>+AS24</f>
        <v>15.9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日産自動車株式会社　横浜工場　３地区</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6"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1.9</v>
      </c>
      <c r="E24" s="684"/>
      <c r="F24" s="684"/>
      <c r="G24" s="211" t="s">
        <v>198</v>
      </c>
      <c r="H24" s="673">
        <f>+F12</f>
        <v>7.3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7.3</v>
      </c>
      <c r="Q27" s="733"/>
      <c r="R27" s="733"/>
      <c r="S27" s="733"/>
      <c r="T27" s="54" t="s">
        <v>38</v>
      </c>
      <c r="U27" s="74"/>
      <c r="V27" s="74"/>
      <c r="Y27" s="72" t="s">
        <v>39</v>
      </c>
      <c r="Z27" s="75"/>
      <c r="AH27" s="63"/>
      <c r="AI27" s="63"/>
      <c r="AJ27" s="63"/>
      <c r="AK27" s="63"/>
      <c r="AL27" s="703">
        <f>+AH18+P27</f>
        <v>7.3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1.9</v>
      </c>
      <c r="E29" s="684"/>
      <c r="F29" s="684"/>
      <c r="G29" s="211" t="s">
        <v>198</v>
      </c>
      <c r="H29" s="673">
        <f>+AL27</f>
        <v>7.3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4.4000000000000004</v>
      </c>
      <c r="I30" s="674"/>
      <c r="J30" s="211" t="s">
        <v>198</v>
      </c>
      <c r="M30" s="682"/>
      <c r="P30" s="66"/>
      <c r="R30" s="687">
        <f>+ROUND(AA28,1)+ROUND(AA29,1)+ROUND(AA30,1)</f>
        <v>7.3</v>
      </c>
      <c r="S30" s="733"/>
      <c r="T30" s="733"/>
      <c r="U30" s="733"/>
      <c r="V30" s="54" t="s">
        <v>16</v>
      </c>
      <c r="Y30" s="688" t="s">
        <v>186</v>
      </c>
      <c r="Z30" s="689"/>
      <c r="AA30" s="729"/>
      <c r="AB30" s="730"/>
      <c r="AC30" s="730"/>
      <c r="AD30" s="730"/>
      <c r="AE30" s="730"/>
      <c r="AF30" s="54" t="s">
        <v>13</v>
      </c>
      <c r="AL30" s="706">
        <v>4.4000000000000004</v>
      </c>
      <c r="AM30" s="707"/>
      <c r="AN30" s="707"/>
      <c r="AO30" s="707"/>
      <c r="AP30" s="62" t="s">
        <v>13</v>
      </c>
      <c r="AS30" s="725"/>
      <c r="AT30" s="722"/>
      <c r="AU30" s="722"/>
      <c r="AV30" s="723"/>
      <c r="AW30" s="498"/>
    </row>
    <row r="31" spans="2:49" ht="27" customHeight="1" thickTop="1" thickBot="1">
      <c r="B31" s="660" t="s">
        <v>226</v>
      </c>
      <c r="C31" s="661"/>
      <c r="D31" s="684">
        <v>1.9</v>
      </c>
      <c r="E31" s="684"/>
      <c r="F31" s="684"/>
      <c r="G31" s="211" t="s">
        <v>198</v>
      </c>
      <c r="H31" s="673">
        <f>+AS24</f>
        <v>7.3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G4" zoomScale="70" zoomScaleNormal="70" workbookViewId="0">
      <selection activeCell="AA18" sqref="AA18"/>
    </sheetView>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787" t="s">
        <v>273</v>
      </c>
      <c r="C3" s="787"/>
      <c r="D3" s="787"/>
      <c r="E3" s="787"/>
      <c r="F3" s="787"/>
      <c r="G3" s="122"/>
      <c r="H3" s="122"/>
      <c r="I3" s="122"/>
      <c r="J3" s="122"/>
      <c r="K3" s="122"/>
      <c r="Y3"/>
      <c r="Z3"/>
      <c r="AA3" s="123"/>
    </row>
    <row r="4" spans="2:27" ht="14.15" customHeight="1">
      <c r="B4" s="787"/>
      <c r="C4" s="787"/>
      <c r="D4" s="787"/>
      <c r="E4" s="787"/>
      <c r="F4" s="787"/>
      <c r="G4" s="122"/>
      <c r="H4" s="122"/>
      <c r="I4" s="122"/>
      <c r="J4" s="122"/>
      <c r="K4" s="122"/>
      <c r="Y4" s="791" t="s">
        <v>327</v>
      </c>
      <c r="Z4" s="124" t="s">
        <v>112</v>
      </c>
      <c r="AA4" s="125" t="s">
        <v>113</v>
      </c>
    </row>
    <row r="5" spans="2:27" ht="14.15"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日産自動車株式会社　横浜工場　３地区</v>
      </c>
      <c r="Q6" s="793"/>
      <c r="R6" s="793"/>
      <c r="S6" s="793"/>
      <c r="T6" s="793"/>
      <c r="U6" s="793"/>
      <c r="V6" s="788"/>
      <c r="W6" s="788"/>
      <c r="X6" s="788"/>
      <c r="Y6" s="788"/>
      <c r="Z6" s="788"/>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1333.3</v>
      </c>
      <c r="I9" s="392">
        <f>IF(OR(ｳ.廃油!D24&gt;0,ｳ.廃油!D24&lt;0),ｳ.廃油!D24,IF(I$19&gt;0,"0",0))</f>
        <v>1341.8</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325.5</v>
      </c>
      <c r="M9" s="392">
        <f>IF(OR(ｷ.紙くず!D24&gt;0,ｷ.紙くず!D24&lt;0),ｷ.紙くず!D24,IF(M$19&gt;0,"0",0))</f>
        <v>0</v>
      </c>
      <c r="N9" s="392">
        <f>IF(OR(ｸ.木くず!D24&gt;0,ｸ.木くず!D24&lt;0),ｸ.木くず!D24,IF(N$19&gt;0,"0",0))</f>
        <v>34</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36.6</v>
      </c>
      <c r="U9" s="392">
        <f>IF(OR(ｿ.鉱さい!D24&gt;0,ｿ.鉱さい!D24&lt;0),ｿ.鉱さい!D24,IF(U$19&gt;0,"0",0))</f>
        <v>0</v>
      </c>
      <c r="V9" s="392">
        <f>IF(OR(ﾀ.がれき類!D24&gt;0,ﾀ.がれき類!D24&lt;0),ﾀ.がれき類!D24,IF(V$19&gt;0,"0",0))</f>
        <v>29</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1.9</v>
      </c>
      <c r="AA9" s="394">
        <f>IF(SUM(G9:Z9)&gt;0,SUM(G9:Z9),IF(AA$19&gt;0,"0",0))</f>
        <v>3102.2</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116.2</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116.2</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1217.0999999999999</v>
      </c>
      <c r="I14" s="398">
        <f>IF(OR(ｳ.廃油!D29&gt;0,ｳ.廃油!D29&lt;0),ｳ.廃油!D29,IF(I$19&gt;0,"0",0))</f>
        <v>1341.8</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325.5</v>
      </c>
      <c r="M14" s="398">
        <f>IF(OR(ｷ.紙くず!D29&gt;0,ｷ.紙くず!D29&lt;0),ｷ.紙くず!D29,IF(M$19&gt;0,"0",0))</f>
        <v>0</v>
      </c>
      <c r="N14" s="398">
        <f>IF(OR(ｸ.木くず!D29&gt;0,ｸ.木くず!D29&lt;0),ｸ.木くず!D29,IF(N$19&gt;0,"0",0))</f>
        <v>34</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0.1</v>
      </c>
      <c r="T14" s="398">
        <f>IF(OR(ｾ.ｶﾞﾗｽ･ｺﾝｸﾘ･陶磁器くず!D29&gt;0,ｾ.ｶﾞﾗｽ･ｺﾝｸﾘ･陶磁器くず!D29&lt;0),ｾ.ｶﾞﾗｽ･ｺﾝｸﾘ･陶磁器くず!D29,IF(T$19&gt;0,"0",0))</f>
        <v>36.6</v>
      </c>
      <c r="U14" s="398">
        <f>IF(OR(ｿ.鉱さい!D29&gt;0,ｿ.鉱さい!D29&lt;0),ｿ.鉱さい!D29,IF(U$19&gt;0,"0",0))</f>
        <v>0</v>
      </c>
      <c r="V14" s="398">
        <f>IF(OR(ﾀ.がれき類!D29&gt;0,ﾀ.がれき類!D29&lt;0),ﾀ.がれき類!D29,IF(V$19&gt;0,"0",0))</f>
        <v>29</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1.9</v>
      </c>
      <c r="AA14" s="400">
        <f t="shared" si="0"/>
        <v>2985.9999999999995</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588.5</v>
      </c>
      <c r="I15" s="398" t="str">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174.7</v>
      </c>
      <c r="M15" s="398">
        <f>IF(OR(ｷ.紙くず!D30&gt;0,ｷ.紙くず!D30&lt;0),ｷ.紙くず!D30,IF(M$19&gt;0,"0",0))</f>
        <v>0</v>
      </c>
      <c r="N15" s="398">
        <f>IF(OR(ｸ.木くず!D30&gt;0,ｸ.木くず!D30&lt;0),ｸ.木くず!D30,IF(N$19&gt;0,"0",0))</f>
        <v>16.2</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10.4</v>
      </c>
      <c r="U15" s="398">
        <f>IF(OR(ｿ.鉱さい!D30&gt;0,ｿ.鉱さい!D30&lt;0),ｿ.鉱さい!D30,IF(U$19&gt;0,"0",0))</f>
        <v>0</v>
      </c>
      <c r="V15" s="398">
        <f>IF(OR(ﾀ.がれき類!D30&gt;0,ﾀ.がれき類!D30&lt;0),ﾀ.がれき類!D30,IF(V$19&gt;0,"0",0))</f>
        <v>29</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818.80000000000007</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1217.0999999999999</v>
      </c>
      <c r="I16" s="398">
        <f>IF(OR(ｳ.廃油!D31&gt;0,ｳ.廃油!D31&lt;0),ｳ.廃油!D31,IF(I$19&gt;0,"0",0))</f>
        <v>1341.8</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325.5</v>
      </c>
      <c r="M16" s="398">
        <f>IF(OR(ｷ.紙くず!D31&gt;0,ｷ.紙くず!D31&lt;0),ｷ.紙くず!D31,IF(M$19&gt;0,"0",0))</f>
        <v>0</v>
      </c>
      <c r="N16" s="398">
        <f>IF(OR(ｸ.木くず!D31&gt;0,ｸ.木くず!D31&lt;0),ｸ.木くず!D31,IF(N$19&gt;0,"0",0))</f>
        <v>34</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36.6</v>
      </c>
      <c r="U16" s="398">
        <f>IF(OR(ｿ.鉱さい!D31&gt;0,ｿ.鉱さい!D31&lt;0),ｿ.鉱さい!D31,IF(U$19&gt;0,"0",0))</f>
        <v>0</v>
      </c>
      <c r="V16" s="398">
        <f>IF(OR(ﾀ.がれき類!D31&gt;0,ﾀ.がれき類!D31&lt;0),ﾀ.がれき類!D31,IF(V$19&gt;0,"0",0))</f>
        <v>29</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1.9</v>
      </c>
      <c r="AA16" s="400">
        <f t="shared" si="0"/>
        <v>2985.9999999999995</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1498.5</v>
      </c>
      <c r="I19" s="404">
        <f t="shared" si="1"/>
        <v>1534.2</v>
      </c>
      <c r="J19" s="404">
        <f t="shared" si="1"/>
        <v>0</v>
      </c>
      <c r="K19" s="404">
        <f t="shared" si="1"/>
        <v>0</v>
      </c>
      <c r="L19" s="404">
        <f t="shared" si="1"/>
        <v>295.39999999999998</v>
      </c>
      <c r="M19" s="404">
        <f t="shared" si="1"/>
        <v>0</v>
      </c>
      <c r="N19" s="404">
        <f t="shared" si="1"/>
        <v>27.1</v>
      </c>
      <c r="O19" s="404">
        <f t="shared" si="1"/>
        <v>0</v>
      </c>
      <c r="P19" s="404">
        <f t="shared" si="1"/>
        <v>0</v>
      </c>
      <c r="Q19" s="404">
        <f t="shared" si="1"/>
        <v>0</v>
      </c>
      <c r="R19" s="404">
        <f t="shared" si="1"/>
        <v>0</v>
      </c>
      <c r="S19" s="404">
        <f t="shared" si="1"/>
        <v>1.7</v>
      </c>
      <c r="T19" s="404">
        <f t="shared" si="1"/>
        <v>30.7</v>
      </c>
      <c r="U19" s="404">
        <f t="shared" si="1"/>
        <v>0</v>
      </c>
      <c r="V19" s="404">
        <f t="shared" si="1"/>
        <v>15.9</v>
      </c>
      <c r="W19" s="404">
        <f t="shared" si="1"/>
        <v>0</v>
      </c>
      <c r="X19" s="404">
        <f t="shared" si="1"/>
        <v>0</v>
      </c>
      <c r="Y19" s="404">
        <f t="shared" si="1"/>
        <v>0</v>
      </c>
      <c r="Z19" s="405">
        <f t="shared" si="1"/>
        <v>7.3</v>
      </c>
      <c r="AA19" s="406">
        <f t="shared" ref="AA19:AA25" si="2">SUM(G19:Z19)</f>
        <v>3410.7999999999997</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411</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411</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274.2</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274.2</v>
      </c>
    </row>
    <row r="27" spans="2:27" ht="20.399999999999999" customHeight="1">
      <c r="B27" s="182"/>
      <c r="C27" s="805"/>
      <c r="D27" s="187" t="s">
        <v>25</v>
      </c>
      <c r="E27" s="803" t="s">
        <v>289</v>
      </c>
      <c r="F27" s="804"/>
      <c r="G27" s="425">
        <f t="shared" ref="G27:Z27" si="5">+G23-G26</f>
        <v>0</v>
      </c>
      <c r="H27" s="425">
        <f t="shared" si="5"/>
        <v>136.80000000000001</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136.80000000000001</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274.2</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274.2</v>
      </c>
    </row>
    <row r="36" spans="2:27" ht="20.399999999999999" customHeight="1">
      <c r="B36" s="184">
        <v>6</v>
      </c>
      <c r="C36" s="137"/>
      <c r="D36" s="227"/>
      <c r="E36" s="222" t="s">
        <v>265</v>
      </c>
      <c r="F36" s="461"/>
      <c r="G36" s="431">
        <f t="shared" ref="G36:Z36" si="7">SUM(G37:G39)</f>
        <v>0</v>
      </c>
      <c r="H36" s="431">
        <f t="shared" si="7"/>
        <v>274.2</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274.2</v>
      </c>
    </row>
    <row r="37" spans="2:27" ht="20.399999999999999" customHeight="1">
      <c r="B37" s="184" t="s">
        <v>228</v>
      </c>
      <c r="C37" s="137"/>
      <c r="D37" s="225"/>
      <c r="E37" s="220"/>
      <c r="F37" s="218" t="s">
        <v>235</v>
      </c>
      <c r="G37" s="434">
        <f>+ｱ.燃え殻!$AU$16</f>
        <v>0</v>
      </c>
      <c r="H37" s="434">
        <f>+ｲ.汚泥!$AU$16</f>
        <v>274.2</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274.2</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1087.5</v>
      </c>
      <c r="I41" s="440">
        <f t="shared" si="8"/>
        <v>1534.2</v>
      </c>
      <c r="J41" s="440">
        <f t="shared" si="8"/>
        <v>0</v>
      </c>
      <c r="K41" s="440">
        <f t="shared" si="8"/>
        <v>0</v>
      </c>
      <c r="L41" s="440">
        <f t="shared" si="8"/>
        <v>295.39999999999998</v>
      </c>
      <c r="M41" s="440">
        <f t="shared" si="8"/>
        <v>0</v>
      </c>
      <c r="N41" s="440">
        <f t="shared" si="8"/>
        <v>27.1</v>
      </c>
      <c r="O41" s="440">
        <f t="shared" si="8"/>
        <v>0</v>
      </c>
      <c r="P41" s="440">
        <f t="shared" si="8"/>
        <v>0</v>
      </c>
      <c r="Q41" s="440">
        <f t="shared" si="8"/>
        <v>0</v>
      </c>
      <c r="R41" s="440">
        <f t="shared" si="8"/>
        <v>0</v>
      </c>
      <c r="S41" s="440">
        <f t="shared" si="8"/>
        <v>1.7</v>
      </c>
      <c r="T41" s="440">
        <f t="shared" si="8"/>
        <v>30.7</v>
      </c>
      <c r="U41" s="440">
        <f t="shared" si="8"/>
        <v>0</v>
      </c>
      <c r="V41" s="440">
        <f t="shared" si="8"/>
        <v>15.9</v>
      </c>
      <c r="W41" s="440">
        <f t="shared" si="8"/>
        <v>0</v>
      </c>
      <c r="X41" s="440">
        <f t="shared" si="8"/>
        <v>0</v>
      </c>
      <c r="Y41" s="440">
        <f t="shared" si="8"/>
        <v>0</v>
      </c>
      <c r="Z41" s="441">
        <f t="shared" si="8"/>
        <v>7.3</v>
      </c>
      <c r="AA41" s="442">
        <f t="shared" si="4"/>
        <v>2999.7999999999997</v>
      </c>
    </row>
    <row r="42" spans="2:27" ht="20.399999999999999" customHeight="1">
      <c r="B42" s="182"/>
      <c r="C42" s="821"/>
      <c r="D42" s="224"/>
      <c r="E42" s="222" t="s">
        <v>262</v>
      </c>
      <c r="F42" s="461"/>
      <c r="G42" s="431">
        <f t="shared" ref="G42:Z42" si="9">SUM(G43:G45)</f>
        <v>0</v>
      </c>
      <c r="H42" s="431">
        <f t="shared" si="9"/>
        <v>1087.5</v>
      </c>
      <c r="I42" s="431">
        <f t="shared" si="9"/>
        <v>1534.2</v>
      </c>
      <c r="J42" s="431">
        <f t="shared" si="9"/>
        <v>0</v>
      </c>
      <c r="K42" s="431">
        <f t="shared" si="9"/>
        <v>0</v>
      </c>
      <c r="L42" s="431">
        <f t="shared" si="9"/>
        <v>295.39999999999998</v>
      </c>
      <c r="M42" s="431">
        <f t="shared" si="9"/>
        <v>0</v>
      </c>
      <c r="N42" s="431">
        <f t="shared" si="9"/>
        <v>27.1</v>
      </c>
      <c r="O42" s="431">
        <f t="shared" si="9"/>
        <v>0</v>
      </c>
      <c r="P42" s="431">
        <f t="shared" si="9"/>
        <v>0</v>
      </c>
      <c r="Q42" s="431">
        <f t="shared" si="9"/>
        <v>0</v>
      </c>
      <c r="R42" s="431">
        <f t="shared" si="9"/>
        <v>0</v>
      </c>
      <c r="S42" s="431">
        <f t="shared" si="9"/>
        <v>1.7</v>
      </c>
      <c r="T42" s="431">
        <f t="shared" si="9"/>
        <v>30.7</v>
      </c>
      <c r="U42" s="431">
        <f t="shared" si="9"/>
        <v>0</v>
      </c>
      <c r="V42" s="431">
        <f t="shared" si="9"/>
        <v>15.9</v>
      </c>
      <c r="W42" s="431">
        <f t="shared" si="9"/>
        <v>0</v>
      </c>
      <c r="X42" s="431">
        <f t="shared" si="9"/>
        <v>0</v>
      </c>
      <c r="Y42" s="431">
        <f t="shared" si="9"/>
        <v>0</v>
      </c>
      <c r="Z42" s="432">
        <f t="shared" si="9"/>
        <v>7.3</v>
      </c>
      <c r="AA42" s="433">
        <f t="shared" si="4"/>
        <v>2999.7999999999997</v>
      </c>
    </row>
    <row r="43" spans="2:27" ht="20.399999999999999" customHeight="1">
      <c r="B43" s="182"/>
      <c r="C43" s="821"/>
      <c r="D43" s="225"/>
      <c r="E43" s="220"/>
      <c r="F43" s="218" t="s">
        <v>235</v>
      </c>
      <c r="G43" s="434">
        <f>+ｱ.燃え殻!$AA$28</f>
        <v>0</v>
      </c>
      <c r="H43" s="434">
        <f>+ｲ.汚泥!$AA$28</f>
        <v>1087.5</v>
      </c>
      <c r="I43" s="434">
        <f>+ｳ.廃油!$AA$28</f>
        <v>1534.2</v>
      </c>
      <c r="J43" s="434">
        <f>+ｴ.廃酸!$AA$28</f>
        <v>0</v>
      </c>
      <c r="K43" s="434">
        <f>+ｵ.廃ｱﾙｶﾘ!$AA$28</f>
        <v>0</v>
      </c>
      <c r="L43" s="434">
        <f>+ｶ.廃ﾌﾟﾗ類!$AA$28</f>
        <v>295.39999999999998</v>
      </c>
      <c r="M43" s="434">
        <f>+ｷ.紙くず!$AA$28</f>
        <v>0</v>
      </c>
      <c r="N43" s="434">
        <f>+ｸ.木くず!$AA$28</f>
        <v>27.1</v>
      </c>
      <c r="O43" s="434">
        <f>+ｹ.繊維くず!$AA$28</f>
        <v>0</v>
      </c>
      <c r="P43" s="434">
        <f>+ｺ.動植物性残さ!$AA$28</f>
        <v>0</v>
      </c>
      <c r="Q43" s="434">
        <f>+ｻ.動物系固形不要物!$AA$28</f>
        <v>0</v>
      </c>
      <c r="R43" s="434">
        <f>+ｼ.ｺﾞﾑくず!$AA$28</f>
        <v>0</v>
      </c>
      <c r="S43" s="434">
        <f>+ｽ.金属くず!$AA$28</f>
        <v>1.7</v>
      </c>
      <c r="T43" s="434">
        <f>+ｾ.ｶﾞﾗｽ･ｺﾝｸﾘ･陶磁器くず!$AA$28</f>
        <v>30.7</v>
      </c>
      <c r="U43" s="434">
        <f>+ｿ.鉱さい!$AA$28</f>
        <v>0</v>
      </c>
      <c r="V43" s="434">
        <f>+ﾀ.がれき類!$AA$28</f>
        <v>15.9</v>
      </c>
      <c r="W43" s="434">
        <f>+ﾁ.動物のふん尿!$AA$28</f>
        <v>0</v>
      </c>
      <c r="X43" s="434">
        <f>+ﾂ.動物の死体!$AA$28</f>
        <v>0</v>
      </c>
      <c r="Y43" s="434">
        <f>+ﾃ.ばいじん!$AA$28</f>
        <v>0</v>
      </c>
      <c r="Z43" s="435">
        <f>+ﾄ.混合廃棄物その他!$AA$28</f>
        <v>7.3</v>
      </c>
      <c r="AA43" s="436">
        <f t="shared" si="4"/>
        <v>2999.7999999999997</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1361.7</v>
      </c>
      <c r="I47" s="443">
        <f>+ｳ.廃油!$AL$27</f>
        <v>1534.2</v>
      </c>
      <c r="J47" s="443">
        <f>+ｴ.廃酸!$AL$27</f>
        <v>0</v>
      </c>
      <c r="K47" s="443">
        <f>+ｵ.廃ｱﾙｶﾘ!$AL$27</f>
        <v>0</v>
      </c>
      <c r="L47" s="443">
        <f>+ｶ.廃ﾌﾟﾗ類!$AL$27</f>
        <v>295.39999999999998</v>
      </c>
      <c r="M47" s="443">
        <f>+ｷ.紙くず!$AL$27</f>
        <v>0</v>
      </c>
      <c r="N47" s="443">
        <f>+ｸ.木くず!$AL$27</f>
        <v>27.1</v>
      </c>
      <c r="O47" s="443">
        <f>+ｹ.繊維くず!$AL$27</f>
        <v>0</v>
      </c>
      <c r="P47" s="443">
        <f>+ｺ.動植物性残さ!$AL$27</f>
        <v>0</v>
      </c>
      <c r="Q47" s="443">
        <f>+ｻ.動物系固形不要物!$AL$27</f>
        <v>0</v>
      </c>
      <c r="R47" s="443">
        <f>+ｼ.ｺﾞﾑくず!$AL$27</f>
        <v>0</v>
      </c>
      <c r="S47" s="443">
        <f>+ｽ.金属くず!$AL$27</f>
        <v>1.7</v>
      </c>
      <c r="T47" s="443">
        <f>+ｾ.ｶﾞﾗｽ･ｺﾝｸﾘ･陶磁器くず!$AL$27</f>
        <v>30.7</v>
      </c>
      <c r="U47" s="443">
        <f>+ｿ.鉱さい!$AL$27</f>
        <v>0</v>
      </c>
      <c r="V47" s="443">
        <f>+ﾀ.がれき類!$AL$27</f>
        <v>15.9</v>
      </c>
      <c r="W47" s="443">
        <f>+ﾁ.動物のふん尿!$AL$27</f>
        <v>0</v>
      </c>
      <c r="X47" s="443">
        <f>+ﾂ.動物の死体!$AL$27</f>
        <v>0</v>
      </c>
      <c r="Y47" s="443">
        <f>+ﾃ.ばいじん!$AL$27</f>
        <v>0</v>
      </c>
      <c r="Z47" s="444">
        <f>+ﾄ.混合廃棄物その他!$AL$27</f>
        <v>7.3</v>
      </c>
      <c r="AA47" s="445">
        <f t="shared" si="4"/>
        <v>3274</v>
      </c>
    </row>
    <row r="48" spans="2:27" ht="20.399999999999999" customHeight="1">
      <c r="B48" s="182"/>
      <c r="C48" s="188"/>
      <c r="D48" s="187" t="s">
        <v>188</v>
      </c>
      <c r="E48" s="803" t="s">
        <v>238</v>
      </c>
      <c r="F48" s="804"/>
      <c r="G48" s="446">
        <f>+ｱ.燃え殻!$AL$30</f>
        <v>0</v>
      </c>
      <c r="H48" s="446">
        <f>+ｲ.汚泥!$AL$30</f>
        <v>717.6</v>
      </c>
      <c r="I48" s="446">
        <f>+ｳ.廃油!$AL$30</f>
        <v>0.3</v>
      </c>
      <c r="J48" s="446">
        <f>+ｴ.廃酸!$AL$30</f>
        <v>0</v>
      </c>
      <c r="K48" s="446">
        <f>+ｵ.廃ｱﾙｶﾘ!$AL$30</f>
        <v>0</v>
      </c>
      <c r="L48" s="446">
        <f>+ｶ.廃ﾌﾟﾗ類!$AL$30</f>
        <v>126.3</v>
      </c>
      <c r="M48" s="446">
        <f>+ｷ.紙くず!$AL$30</f>
        <v>0</v>
      </c>
      <c r="N48" s="446">
        <f>+ｸ.木くず!$AL$30</f>
        <v>27.1</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11</v>
      </c>
      <c r="U48" s="446">
        <f>+ｿ.鉱さい!$AL$30</f>
        <v>0</v>
      </c>
      <c r="V48" s="446">
        <f>+ﾀ.がれき類!$AL$30</f>
        <v>0</v>
      </c>
      <c r="W48" s="446">
        <f>+ﾁ.動物のふん尿!$AL$30</f>
        <v>0</v>
      </c>
      <c r="X48" s="446">
        <f>+ﾂ.動物の死体!$AL$30</f>
        <v>0</v>
      </c>
      <c r="Y48" s="446">
        <f>+ﾃ.ばいじん!$AL$30</f>
        <v>0</v>
      </c>
      <c r="Z48" s="447">
        <f>+ﾄ.混合廃棄物その他!$AL$30</f>
        <v>4.4000000000000004</v>
      </c>
      <c r="AA48" s="448">
        <f t="shared" si="4"/>
        <v>886.69999999999993</v>
      </c>
    </row>
    <row r="49" spans="2:27" ht="20.399999999999999" customHeight="1">
      <c r="B49" s="182"/>
      <c r="C49" s="188"/>
      <c r="D49" s="504" t="s">
        <v>190</v>
      </c>
      <c r="E49" s="813" t="s">
        <v>239</v>
      </c>
      <c r="F49" s="814"/>
      <c r="G49" s="517">
        <f>+ｱ.燃え殻!$AS$24</f>
        <v>0</v>
      </c>
      <c r="H49" s="517">
        <f>+ｲ.汚泥!$AS$24</f>
        <v>1361.7</v>
      </c>
      <c r="I49" s="517">
        <f>+ｳ.廃油!$AS$24</f>
        <v>1534.2</v>
      </c>
      <c r="J49" s="517">
        <f>+ｴ.廃酸!$AS$24</f>
        <v>0</v>
      </c>
      <c r="K49" s="517">
        <f>+ｵ.廃ｱﾙｶﾘ!$AS$24</f>
        <v>0</v>
      </c>
      <c r="L49" s="517">
        <f>+ｶ.廃ﾌﾟﾗ類!$AS$24</f>
        <v>295.39999999999998</v>
      </c>
      <c r="M49" s="517">
        <f>+ｷ.紙くず!$AS$24</f>
        <v>0</v>
      </c>
      <c r="N49" s="517">
        <f>+ｸ.木くず!$AS$24</f>
        <v>27.1</v>
      </c>
      <c r="O49" s="517">
        <f>+ｹ.繊維くず!$AS$24</f>
        <v>0</v>
      </c>
      <c r="P49" s="517">
        <f>+ｺ.動植物性残さ!$AS$24</f>
        <v>0</v>
      </c>
      <c r="Q49" s="517">
        <f>+ｻ.動物系固形不要物!$AS$24</f>
        <v>0</v>
      </c>
      <c r="R49" s="517">
        <f>+ｼ.ｺﾞﾑくず!$AS$24</f>
        <v>0</v>
      </c>
      <c r="S49" s="517">
        <f>+ｽ.金属くず!$AS$24</f>
        <v>1.7</v>
      </c>
      <c r="T49" s="517">
        <f>+ｾ.ｶﾞﾗｽ･ｺﾝｸﾘ･陶磁器くず!$AS$24</f>
        <v>30.7</v>
      </c>
      <c r="U49" s="517">
        <f>+ｿ.鉱さい!$AS$24</f>
        <v>0</v>
      </c>
      <c r="V49" s="517">
        <f>+ﾀ.がれき類!$AS$24</f>
        <v>15.9</v>
      </c>
      <c r="W49" s="517">
        <f>+ﾁ.動物のふん尿!$AS$24</f>
        <v>0</v>
      </c>
      <c r="X49" s="517">
        <f>+ﾂ.動物の死体!$AS$24</f>
        <v>0</v>
      </c>
      <c r="Y49" s="517">
        <f>+ﾃ.ばいじん!$AS$24</f>
        <v>0</v>
      </c>
      <c r="Z49" s="518">
        <f>+ﾄ.混合廃棄物その他!$AS$24</f>
        <v>7.3</v>
      </c>
      <c r="AA49" s="519">
        <f t="shared" si="4"/>
        <v>3274</v>
      </c>
    </row>
    <row r="50" spans="2:27" ht="20.399999999999999" customHeight="1">
      <c r="B50" s="182"/>
      <c r="C50" s="188"/>
      <c r="D50" s="505"/>
      <c r="E50" s="830" t="s">
        <v>449</v>
      </c>
      <c r="F50" s="831"/>
      <c r="G50" s="506"/>
      <c r="H50" s="506"/>
      <c r="I50" s="506"/>
      <c r="J50" s="506"/>
      <c r="K50" s="506"/>
      <c r="L50" s="449">
        <f>ｶ.廃ﾌﾟﾗ類!AU18</f>
        <v>119.8</v>
      </c>
      <c r="M50" s="506"/>
      <c r="N50" s="506"/>
      <c r="O50" s="506"/>
      <c r="P50" s="506"/>
      <c r="Q50" s="506"/>
      <c r="R50" s="506"/>
      <c r="S50" s="506"/>
      <c r="T50" s="506"/>
      <c r="U50" s="506"/>
      <c r="V50" s="506"/>
      <c r="W50" s="506"/>
      <c r="X50" s="506"/>
      <c r="Y50" s="506"/>
      <c r="Z50" s="528"/>
      <c r="AA50" s="450">
        <f t="shared" si="4"/>
        <v>119.8</v>
      </c>
    </row>
    <row r="51" spans="2:27" ht="20.399999999999999" customHeight="1">
      <c r="B51" s="182"/>
      <c r="C51" s="188"/>
      <c r="D51" s="505"/>
      <c r="E51" s="832" t="s">
        <v>450</v>
      </c>
      <c r="F51" s="799"/>
      <c r="G51" s="510"/>
      <c r="H51" s="510"/>
      <c r="I51" s="510"/>
      <c r="J51" s="510"/>
      <c r="K51" s="510"/>
      <c r="L51" s="449">
        <f>ｶ.廃ﾌﾟﾗ類!AU19</f>
        <v>175</v>
      </c>
      <c r="M51" s="510"/>
      <c r="N51" s="510"/>
      <c r="O51" s="510"/>
      <c r="P51" s="510"/>
      <c r="Q51" s="510"/>
      <c r="R51" s="510"/>
      <c r="S51" s="510"/>
      <c r="T51" s="510"/>
      <c r="U51" s="510"/>
      <c r="V51" s="510"/>
      <c r="W51" s="510"/>
      <c r="X51" s="510"/>
      <c r="Y51" s="510"/>
      <c r="Z51" s="528"/>
      <c r="AA51" s="450">
        <f t="shared" si="4"/>
        <v>175</v>
      </c>
    </row>
    <row r="52" spans="2:27" ht="20.399999999999999"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399999999999999" customHeight="1">
      <c r="B53" s="182"/>
      <c r="C53" s="188"/>
      <c r="D53" s="233"/>
      <c r="E53" s="833" t="s">
        <v>452</v>
      </c>
      <c r="F53" s="834"/>
      <c r="G53" s="514"/>
      <c r="H53" s="514"/>
      <c r="I53" s="514"/>
      <c r="J53" s="514"/>
      <c r="K53" s="514"/>
      <c r="L53" s="520">
        <f>ｶ.廃ﾌﾟﾗ類!AU21</f>
        <v>0.6</v>
      </c>
      <c r="M53" s="514"/>
      <c r="N53" s="514"/>
      <c r="O53" s="514"/>
      <c r="P53" s="514"/>
      <c r="Q53" s="514"/>
      <c r="R53" s="514"/>
      <c r="S53" s="514"/>
      <c r="T53" s="514"/>
      <c r="U53" s="514"/>
      <c r="V53" s="514"/>
      <c r="W53" s="514"/>
      <c r="X53" s="514"/>
      <c r="Y53" s="514"/>
      <c r="Z53" s="529"/>
      <c r="AA53" s="521">
        <f t="shared" si="4"/>
        <v>0.6</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2831.8</v>
      </c>
      <c r="I63" s="501">
        <f t="shared" si="10"/>
        <v>2876</v>
      </c>
      <c r="J63" s="501">
        <f t="shared" si="10"/>
        <v>0</v>
      </c>
      <c r="K63" s="501">
        <f t="shared" si="10"/>
        <v>0</v>
      </c>
      <c r="L63" s="501">
        <f t="shared" si="10"/>
        <v>620.9</v>
      </c>
      <c r="M63" s="501">
        <f t="shared" si="10"/>
        <v>0</v>
      </c>
      <c r="N63" s="501">
        <f t="shared" si="10"/>
        <v>61.1</v>
      </c>
      <c r="O63" s="501">
        <f t="shared" si="10"/>
        <v>0</v>
      </c>
      <c r="P63" s="501">
        <f t="shared" si="10"/>
        <v>0</v>
      </c>
      <c r="Q63" s="501">
        <f t="shared" si="10"/>
        <v>0</v>
      </c>
      <c r="R63" s="501">
        <f t="shared" si="10"/>
        <v>0</v>
      </c>
      <c r="S63" s="501">
        <f t="shared" si="10"/>
        <v>1.8</v>
      </c>
      <c r="T63" s="501">
        <f t="shared" si="10"/>
        <v>67.3</v>
      </c>
      <c r="U63" s="501">
        <f t="shared" si="10"/>
        <v>0</v>
      </c>
      <c r="V63" s="501">
        <f t="shared" si="10"/>
        <v>44.9</v>
      </c>
      <c r="W63" s="501">
        <f t="shared" si="10"/>
        <v>0</v>
      </c>
      <c r="X63" s="501">
        <f t="shared" si="10"/>
        <v>0</v>
      </c>
      <c r="Y63" s="501">
        <f t="shared" si="10"/>
        <v>0</v>
      </c>
      <c r="Z63" s="501">
        <f t="shared" si="10"/>
        <v>9.1999999999999993</v>
      </c>
      <c r="AA63" s="502">
        <f>+AA9+AA19+AA20</f>
        <v>6513</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99" t="s">
        <v>325</v>
      </c>
      <c r="N4" s="242" t="s">
        <v>112</v>
      </c>
      <c r="O4" s="243" t="s">
        <v>113</v>
      </c>
    </row>
    <row r="5" spans="1:16" ht="20.149999999999999" customHeight="1" thickBot="1">
      <c r="A5" s="26" t="e">
        <f>+#REF!</f>
        <v>#REF!</v>
      </c>
      <c r="C5" s="235" t="s">
        <v>295</v>
      </c>
      <c r="M5" s="900"/>
      <c r="N5" s="280" t="str">
        <f>+表紙!N28</f>
        <v>○</v>
      </c>
      <c r="O5" s="281" t="str">
        <f>+表紙!O28</f>
        <v>　</v>
      </c>
    </row>
    <row r="6" spans="1:16" ht="13">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907" t="str">
        <f>+表紙!L34</f>
        <v>令和７年６月２６ 日</v>
      </c>
      <c r="M11" s="908"/>
      <c r="N11" s="908"/>
      <c r="O11" s="909"/>
    </row>
    <row r="12" spans="1:16" ht="13.25" customHeight="1">
      <c r="C12" s="248"/>
      <c r="D12" s="249"/>
      <c r="E12" s="249"/>
      <c r="F12" s="249"/>
      <c r="G12" s="249"/>
      <c r="H12" s="249"/>
      <c r="I12" s="249"/>
      <c r="J12" s="249"/>
      <c r="K12" s="249"/>
      <c r="L12" s="249"/>
      <c r="M12" s="249"/>
      <c r="N12" s="249"/>
      <c r="O12" s="251"/>
    </row>
    <row r="13" spans="1:16" ht="13">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 xml:space="preserve">横浜市神奈川区宝町２番地	</v>
      </c>
      <c r="K16" s="896"/>
      <c r="L16" s="897"/>
      <c r="M16" s="897"/>
      <c r="N16" s="897"/>
      <c r="O16" s="898"/>
    </row>
    <row r="17" spans="1:48" ht="26.25" customHeight="1">
      <c r="C17" s="248"/>
      <c r="D17" s="249"/>
      <c r="E17" s="249"/>
      <c r="F17" s="249"/>
      <c r="G17" s="249"/>
      <c r="H17" s="253" t="s">
        <v>7</v>
      </c>
      <c r="I17" s="253"/>
      <c r="J17" s="896" t="str">
        <f>+表紙!J40</f>
        <v>日産自動車株式会社　横浜工場
工場長　井口　栄二</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045-461-7304</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日産自動車株式会社　横浜工場　３地区</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2166</v>
      </c>
      <c r="N25" s="882"/>
      <c r="O25" s="883"/>
    </row>
    <row r="26" spans="1:48" ht="18" customHeight="1">
      <c r="C26" s="862" t="s">
        <v>11</v>
      </c>
      <c r="D26" s="863"/>
      <c r="E26" s="864"/>
      <c r="F26" s="856" t="str">
        <f>+表紙!F49</f>
        <v>横浜市鶴見区大黒町６番地１号</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Ｅ31－輸送用機械器具製造業</v>
      </c>
      <c r="G29" s="885"/>
      <c r="H29" s="885"/>
      <c r="I29" s="885"/>
      <c r="J29" s="369" t="s">
        <v>47</v>
      </c>
      <c r="K29" s="369"/>
      <c r="L29" s="886" t="str">
        <f>+表紙!L52</f>
        <v>自動車用エンジン・アクスル部品製造・組立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251872</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1236名</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3102.2</v>
      </c>
      <c r="I40" s="292" t="s">
        <v>4</v>
      </c>
      <c r="J40" s="623" t="s">
        <v>324</v>
      </c>
      <c r="K40" s="624"/>
      <c r="L40" s="625"/>
      <c r="M40" s="841">
        <f>+表紙!M63</f>
        <v>2985.9999999999995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818.80000000000007</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2985.9999999999995</v>
      </c>
      <c r="N42" s="842">
        <f>+表紙!N65</f>
        <v>0</v>
      </c>
      <c r="O42" s="196" t="s">
        <v>4</v>
      </c>
    </row>
    <row r="43" spans="1:48" ht="24.75" customHeight="1">
      <c r="C43" s="190"/>
      <c r="D43" s="608" t="s">
        <v>303</v>
      </c>
      <c r="E43" s="609"/>
      <c r="F43" s="609"/>
      <c r="G43" s="610"/>
      <c r="H43" s="297">
        <f>+表紙!H66</f>
        <v>116.2</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8"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1498.5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274.2</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411</v>
      </c>
      <c r="Q18" s="710"/>
      <c r="R18" s="710"/>
      <c r="S18" s="710"/>
      <c r="T18" s="62" t="s">
        <v>13</v>
      </c>
      <c r="U18"/>
      <c r="V18" s="299"/>
      <c r="W18"/>
      <c r="X18" s="210"/>
      <c r="Y18" s="703">
        <f>+ROUND(AH9,1)+ROUND(AH12,1)+ROUND(AH15,1)+AH18</f>
        <v>274.2</v>
      </c>
      <c r="Z18" s="704"/>
      <c r="AA18" s="704"/>
      <c r="AB18" s="62" t="s">
        <v>4</v>
      </c>
      <c r="AC18" s="209"/>
      <c r="AD18" s="209"/>
      <c r="AE18" s="682"/>
      <c r="AH18" s="687">
        <f>+ROUND(AO18,1)+ROUND(AO21,1)</f>
        <v>274.2</v>
      </c>
      <c r="AI18" s="674"/>
      <c r="AJ18" s="674"/>
      <c r="AK18" s="674"/>
      <c r="AL18" s="54" t="s">
        <v>13</v>
      </c>
      <c r="AM18" s="65"/>
      <c r="AO18" s="326">
        <f>+ROUND(AU16,1)+ROUND(AU17,1)+ROUND(AU18,1)</f>
        <v>274.2</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136.80000000000001</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1333.3</v>
      </c>
      <c r="E24" s="684"/>
      <c r="F24" s="684"/>
      <c r="G24" s="211" t="s">
        <v>198</v>
      </c>
      <c r="H24" s="673">
        <f>+F12</f>
        <v>1498.5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1361.7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116.2</v>
      </c>
      <c r="E27" s="684"/>
      <c r="F27" s="684"/>
      <c r="G27" s="211" t="s">
        <v>198</v>
      </c>
      <c r="H27" s="673">
        <f>+Y21</f>
        <v>136.80000000000001</v>
      </c>
      <c r="I27" s="674"/>
      <c r="J27" s="211" t="s">
        <v>198</v>
      </c>
      <c r="M27" s="682"/>
      <c r="P27" s="687">
        <f>+R30+ROUND(R33,1)</f>
        <v>1087.5</v>
      </c>
      <c r="Q27" s="733"/>
      <c r="R27" s="733"/>
      <c r="S27" s="733"/>
      <c r="T27" s="54" t="s">
        <v>38</v>
      </c>
      <c r="U27" s="74"/>
      <c r="V27" s="74"/>
      <c r="Y27" s="72" t="s">
        <v>39</v>
      </c>
      <c r="Z27" s="75"/>
      <c r="AH27" s="63"/>
      <c r="AI27" s="63"/>
      <c r="AJ27" s="63"/>
      <c r="AK27" s="63"/>
      <c r="AL27" s="703">
        <f>+AH18+P27</f>
        <v>1361.7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1087.5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1217.0999999999999</v>
      </c>
      <c r="E29" s="684"/>
      <c r="F29" s="684"/>
      <c r="G29" s="211" t="s">
        <v>198</v>
      </c>
      <c r="H29" s="673">
        <f>+AL27</f>
        <v>1361.7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588.5</v>
      </c>
      <c r="E30" s="684"/>
      <c r="F30" s="684"/>
      <c r="G30" s="211" t="s">
        <v>198</v>
      </c>
      <c r="H30" s="673">
        <f>+AL30</f>
        <v>717.6</v>
      </c>
      <c r="I30" s="674"/>
      <c r="J30" s="211" t="s">
        <v>198</v>
      </c>
      <c r="M30" s="682"/>
      <c r="P30" s="66"/>
      <c r="R30" s="687">
        <f>+ROUND(AA28,1)+ROUND(AA29,1)+ROUND(AA30,1)</f>
        <v>1087.5</v>
      </c>
      <c r="S30" s="733"/>
      <c r="T30" s="733"/>
      <c r="U30" s="733"/>
      <c r="V30" s="54" t="s">
        <v>16</v>
      </c>
      <c r="Y30" s="688" t="s">
        <v>186</v>
      </c>
      <c r="Z30" s="689"/>
      <c r="AA30" s="729"/>
      <c r="AB30" s="730"/>
      <c r="AC30" s="730"/>
      <c r="AD30" s="730"/>
      <c r="AE30" s="730"/>
      <c r="AF30" s="54" t="s">
        <v>13</v>
      </c>
      <c r="AL30" s="706">
        <v>717.6</v>
      </c>
      <c r="AM30" s="707"/>
      <c r="AN30" s="707"/>
      <c r="AO30" s="707"/>
      <c r="AP30" s="62" t="s">
        <v>13</v>
      </c>
      <c r="AS30" s="725"/>
      <c r="AT30" s="722"/>
      <c r="AU30" s="722"/>
      <c r="AV30" s="723"/>
      <c r="AW30" s="498"/>
    </row>
    <row r="31" spans="2:49" ht="27" customHeight="1" thickTop="1" thickBot="1">
      <c r="B31" s="660" t="s">
        <v>226</v>
      </c>
      <c r="C31" s="661"/>
      <c r="D31" s="684">
        <v>1217.0999999999999</v>
      </c>
      <c r="E31" s="684"/>
      <c r="F31" s="684"/>
      <c r="G31" s="211" t="s">
        <v>198</v>
      </c>
      <c r="H31" s="673">
        <f>+AS24</f>
        <v>1361.7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C25"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1534.2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1341.8</v>
      </c>
      <c r="E24" s="684"/>
      <c r="F24" s="684"/>
      <c r="G24" s="211" t="s">
        <v>198</v>
      </c>
      <c r="H24" s="673">
        <f>+F12</f>
        <v>1534.2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1534.2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1534.2</v>
      </c>
      <c r="Q27" s="733"/>
      <c r="R27" s="733"/>
      <c r="S27" s="733"/>
      <c r="T27" s="54" t="s">
        <v>38</v>
      </c>
      <c r="U27" s="74"/>
      <c r="V27" s="74"/>
      <c r="Y27" s="72" t="s">
        <v>39</v>
      </c>
      <c r="Z27" s="75"/>
      <c r="AH27" s="63"/>
      <c r="AI27" s="63"/>
      <c r="AJ27" s="63"/>
      <c r="AK27" s="63"/>
      <c r="AL27" s="703">
        <f>+AH18+P27</f>
        <v>1534.2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1534.2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1341.8</v>
      </c>
      <c r="E29" s="684"/>
      <c r="F29" s="684"/>
      <c r="G29" s="211" t="s">
        <v>198</v>
      </c>
      <c r="H29" s="673">
        <f>+AL27</f>
        <v>1534.2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0.3</v>
      </c>
      <c r="I30" s="674"/>
      <c r="J30" s="211" t="s">
        <v>198</v>
      </c>
      <c r="M30" s="682"/>
      <c r="P30" s="66"/>
      <c r="R30" s="687">
        <f>+ROUND(AA28,1)+ROUND(AA29,1)+ROUND(AA30,1)</f>
        <v>1534.2</v>
      </c>
      <c r="S30" s="733"/>
      <c r="T30" s="733"/>
      <c r="U30" s="733"/>
      <c r="V30" s="54" t="s">
        <v>16</v>
      </c>
      <c r="Y30" s="688" t="s">
        <v>186</v>
      </c>
      <c r="Z30" s="689"/>
      <c r="AA30" s="729"/>
      <c r="AB30" s="730"/>
      <c r="AC30" s="730"/>
      <c r="AD30" s="730"/>
      <c r="AE30" s="730"/>
      <c r="AF30" s="54" t="s">
        <v>13</v>
      </c>
      <c r="AL30" s="706">
        <v>0.3</v>
      </c>
      <c r="AM30" s="707"/>
      <c r="AN30" s="707"/>
      <c r="AO30" s="707"/>
      <c r="AP30" s="62" t="s">
        <v>13</v>
      </c>
      <c r="AS30" s="725"/>
      <c r="AT30" s="722"/>
      <c r="AU30" s="722"/>
      <c r="AV30" s="723"/>
      <c r="AW30" s="498"/>
    </row>
    <row r="31" spans="2:49" ht="27" customHeight="1" thickTop="1" thickBot="1">
      <c r="B31" s="660" t="s">
        <v>226</v>
      </c>
      <c r="C31" s="661"/>
      <c r="D31" s="684">
        <v>1341.8</v>
      </c>
      <c r="E31" s="684"/>
      <c r="F31" s="684"/>
      <c r="G31" s="211" t="s">
        <v>198</v>
      </c>
      <c r="H31" s="673">
        <f>+AS24</f>
        <v>1534.2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5"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3"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9" zoomScaleNormal="100" workbookViewId="0">
      <selection activeCell="AO23" sqref="AO2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295.39999999999998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119.8</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175</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0.6</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325.5</v>
      </c>
      <c r="E24" s="684"/>
      <c r="F24" s="684"/>
      <c r="G24" s="211" t="s">
        <v>198</v>
      </c>
      <c r="H24" s="673">
        <f>+F12</f>
        <v>295.39999999999998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295.39999999999998</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295.39999999999998</v>
      </c>
      <c r="Q27" s="733"/>
      <c r="R27" s="733"/>
      <c r="S27" s="733"/>
      <c r="T27" s="54" t="s">
        <v>38</v>
      </c>
      <c r="U27" s="74"/>
      <c r="V27" s="74"/>
      <c r="Y27" s="72" t="s">
        <v>39</v>
      </c>
      <c r="Z27" s="75"/>
      <c r="AH27" s="63"/>
      <c r="AI27" s="63"/>
      <c r="AJ27" s="63"/>
      <c r="AK27" s="63"/>
      <c r="AL27" s="703">
        <f>+AH18+P27</f>
        <v>295.39999999999998</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295.39999999999998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325.5</v>
      </c>
      <c r="E29" s="684"/>
      <c r="F29" s="684"/>
      <c r="G29" s="211" t="s">
        <v>198</v>
      </c>
      <c r="H29" s="673">
        <f>+AL27</f>
        <v>295.39999999999998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174.7</v>
      </c>
      <c r="E30" s="684"/>
      <c r="F30" s="684"/>
      <c r="G30" s="211" t="s">
        <v>198</v>
      </c>
      <c r="H30" s="673">
        <f>+AL30</f>
        <v>126.3</v>
      </c>
      <c r="I30" s="674"/>
      <c r="J30" s="211" t="s">
        <v>198</v>
      </c>
      <c r="M30" s="682"/>
      <c r="P30" s="66"/>
      <c r="R30" s="687">
        <f>+ROUND(AA28,1)+ROUND(AA29,1)+ROUND(AA30,1)</f>
        <v>295.39999999999998</v>
      </c>
      <c r="S30" s="733"/>
      <c r="T30" s="733"/>
      <c r="U30" s="733"/>
      <c r="V30" s="54" t="s">
        <v>16</v>
      </c>
      <c r="Y30" s="688" t="s">
        <v>186</v>
      </c>
      <c r="Z30" s="689"/>
      <c r="AA30" s="729"/>
      <c r="AB30" s="730"/>
      <c r="AC30" s="730"/>
      <c r="AD30" s="730"/>
      <c r="AE30" s="730"/>
      <c r="AF30" s="54" t="s">
        <v>13</v>
      </c>
      <c r="AL30" s="706">
        <v>126.3</v>
      </c>
      <c r="AM30" s="707"/>
      <c r="AN30" s="707"/>
      <c r="AO30" s="707"/>
      <c r="AP30" s="62" t="s">
        <v>13</v>
      </c>
      <c r="AS30" s="725"/>
      <c r="AT30" s="722"/>
      <c r="AU30" s="722"/>
      <c r="AV30" s="723"/>
      <c r="AW30" s="498"/>
    </row>
    <row r="31" spans="2:51" ht="27" customHeight="1" thickTop="1" thickBot="1">
      <c r="B31" s="660" t="s">
        <v>226</v>
      </c>
      <c r="C31" s="661"/>
      <c r="D31" s="684">
        <v>325.5</v>
      </c>
      <c r="E31" s="684"/>
      <c r="F31" s="684"/>
      <c r="G31" s="211" t="s">
        <v>198</v>
      </c>
      <c r="H31" s="673">
        <f>+AS24</f>
        <v>295.39999999999998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7" zoomScaleNormal="100" workbookViewId="0">
      <selection activeCell="D32" sqref="D32:F32"/>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日産自動車株式会社　横浜工場　３地区</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27.1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34</v>
      </c>
      <c r="E24" s="684"/>
      <c r="F24" s="684"/>
      <c r="G24" s="211" t="s">
        <v>198</v>
      </c>
      <c r="H24" s="673">
        <f>+F12</f>
        <v>27.1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27.1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27.1</v>
      </c>
      <c r="Q27" s="733"/>
      <c r="R27" s="733"/>
      <c r="S27" s="733"/>
      <c r="T27" s="54" t="s">
        <v>38</v>
      </c>
      <c r="U27" s="74"/>
      <c r="V27" s="74"/>
      <c r="Y27" s="72" t="s">
        <v>39</v>
      </c>
      <c r="Z27" s="75"/>
      <c r="AH27" s="63"/>
      <c r="AI27" s="63"/>
      <c r="AJ27" s="63"/>
      <c r="AK27" s="63"/>
      <c r="AL27" s="703">
        <f>+AH18+P27</f>
        <v>27.1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27.1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34</v>
      </c>
      <c r="E29" s="684"/>
      <c r="F29" s="684"/>
      <c r="G29" s="211" t="s">
        <v>198</v>
      </c>
      <c r="H29" s="673">
        <f>+AL27</f>
        <v>27.1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16.2</v>
      </c>
      <c r="E30" s="684"/>
      <c r="F30" s="684"/>
      <c r="G30" s="211" t="s">
        <v>198</v>
      </c>
      <c r="H30" s="673">
        <f>+AL30</f>
        <v>27.1</v>
      </c>
      <c r="I30" s="674"/>
      <c r="J30" s="211" t="s">
        <v>198</v>
      </c>
      <c r="M30" s="682"/>
      <c r="P30" s="66"/>
      <c r="R30" s="687">
        <f>+ROUND(AA28,1)+ROUND(AA29,1)+ROUND(AA30,1)</f>
        <v>27.1</v>
      </c>
      <c r="S30" s="733"/>
      <c r="T30" s="733"/>
      <c r="U30" s="733"/>
      <c r="V30" s="54" t="s">
        <v>16</v>
      </c>
      <c r="Y30" s="688" t="s">
        <v>186</v>
      </c>
      <c r="Z30" s="689"/>
      <c r="AA30" s="729"/>
      <c r="AB30" s="730"/>
      <c r="AC30" s="730"/>
      <c r="AD30" s="730"/>
      <c r="AE30" s="730"/>
      <c r="AF30" s="54" t="s">
        <v>13</v>
      </c>
      <c r="AL30" s="706">
        <v>27.1</v>
      </c>
      <c r="AM30" s="707"/>
      <c r="AN30" s="707"/>
      <c r="AO30" s="707"/>
      <c r="AP30" s="62" t="s">
        <v>13</v>
      </c>
      <c r="AS30" s="725"/>
      <c r="AT30" s="722"/>
      <c r="AU30" s="722"/>
      <c r="AV30" s="723"/>
      <c r="AW30" s="498"/>
    </row>
    <row r="31" spans="2:49" ht="27" customHeight="1" thickTop="1" thickBot="1">
      <c r="B31" s="660" t="s">
        <v>226</v>
      </c>
      <c r="C31" s="661"/>
      <c r="D31" s="684">
        <v>34</v>
      </c>
      <c r="E31" s="684"/>
      <c r="F31" s="684"/>
      <c r="G31" s="211" t="s">
        <v>198</v>
      </c>
      <c r="H31" s="673">
        <f>+AS24</f>
        <v>27.1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2025-06-26T02:17:52Z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