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66D30667-1C56-46D2-B624-63A22D19E4D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firstSheet="8"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<sst xmlns="http://schemas.openxmlformats.org/spreadsheetml/2006/main" count="3173" uniqueCount="461">
  <si>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</si>
  <si>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</si>
  <si>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</si>
  <si>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</si>
  <si>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</si>
  <si>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</si>
  <si>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</si>
  <si>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</si>
  <si>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</si>
  <si>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</si>
  <si>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</si>
  <si>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</si>
  <si>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</si>
  <si>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</si>
  <si>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</si>
  <si>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</si>
  <si>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</si>
  <si>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</si>
  <si>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</si>
  <si>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</si>
  <si>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</si>
  <si>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</si>
  <si>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</si>
  <si>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</si>
  <si>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</si>
  <si>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</si>
  <si>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</si>
  <si>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</si>
  <si>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</si>
  <si>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</si>
  <si>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</si>
  <si>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</si>
  <si>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</si>
  <si>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</si>
  <si>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</si>
  <si>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</si>
  <si>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</si>
  <si>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</si>
  <si>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</si>
  <si>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</si>
  <si>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</si>
  <si>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</si>
  <si>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</si>
  <si>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</si>
  <si>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</si>
  <si>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</si>
  <si>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</si>
  <si>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</si>
  <si>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</si>
  <si>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</si>
  <si>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</si>
  <si>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</si>
  <si>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</si>
  <si>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</si>
  <si>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</si>
  <si>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</si>
  <si>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</si>
  <si>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</si>
  <si>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</si>
  <si>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</si>
  <si>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</si>
  <si>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</si>
  <si>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</si>
  <si>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</si>
  <si>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</si>
  <si>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</si>
  <si>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</si>
  <si>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</si>
  <si>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</si>
  <si>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</si>
  <si>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</si>
  <si>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</si>
  <si>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</si>
  <si>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</si>
  <si>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</si>
  <si>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</si>
  <si>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</si>
  <si>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</si>
  <si>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</si>
  <si>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</si>
  <si>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</si>
  <si>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</si>
  <si>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</si>
  <si>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</si>
  <si>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</si>
  <si>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</si>
  <si>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</si>
  <si>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</si>
  <si>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</si>
  <si>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</si>
  <si>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</si>
  <si>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</si>
  <si>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</si>
  <si>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</si>
  <si>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</si>
  <si>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</si>
  <si>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</si>
  <si>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</si>
  <si>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</si>
  <si>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</si>
  <si>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</si>
  <si>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</si>
  <si>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</si>
  <si>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</si>
  <si>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</si>
  <si>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</si>
  <si>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</si>
  <si>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</si>
  <si>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</si>
  <si>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</si>
  <si>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</si>
  <si>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</si>
  <si>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</si>
  <si>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</si>
  <si>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</si>
  <si>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</si>
  <si>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</si>
  <si>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</si>
  <si>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</si>
  <si>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</si>
  <si>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</si>
  <si>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</si>
  <si>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</si>
  <si>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</si>
  <si>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</si>
  <si>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</si>
  <si>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</si>
  <si>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</si>
  <si>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</si>
  <si>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</si>
  <si>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</si>
  <si>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</si>
  <si>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</si>
  <si>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</si>
  <si>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</si>
  <si>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</si>
  <si>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</si>
  <si>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</si>
  <si>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</si>
  <si>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</si>
  <si>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</si>
  <si>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</si>
  <si>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</si>
  <si>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</si>
  <si>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</si>
  <si>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</si>
  <si>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</si>
  <si>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</si>
  <si>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</si>
  <si>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</si>
  <si>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</si>
  <si>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</si>
  <si>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</si>
  <si>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</si>
  <si>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</si>
  <si>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</si>
  <si>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</si>
  <si>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</si>
  <si>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</si>
  <si>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</si>
  <si>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</si>
  <si>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</si>
  <si>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</si>
  <si>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</si>
  <si>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</si>
  <si>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</si>
  <si>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</si>
  <si>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</si>
  <si>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</si>
  <si>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</si>
  <si>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</si>
  <si>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</si>
  <si>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</si>
  <si>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</si>
  <si>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</si>
  <si>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</si>
  <si>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</si>
  <si>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</si>
  <si>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</si>
  <si>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</si>
  <si>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</si>
  <si>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</si>
  <si>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</si>
  <si>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</si>
  <si>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</si>
  <si>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</si>
  <si>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</si>
  <si>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</si>
  <si>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</si>
  <si>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</si>
  <si>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</si>
  <si>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</si>
  <si>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</si>
  <si>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</si>
  <si>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</si>
  <si>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</si>
  <si>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</si>
  <si>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</si>
  <si>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</si>
  <si>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</si>
  <si>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</si>
  <si>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</si>
  <si>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</si>
  <si>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</si>
  <si>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</si>
  <si>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</si>
  <si>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</si>
  <si>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</si>
  <si>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</si>
  <si>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</si>
  <si>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</si>
  <si>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</si>
  <si>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</si>
  <si>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</si>
  <si>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</si>
  <si>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</si>
  <si>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</si>
  <si>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</si>
  <si>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</si>
  <si>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</si>
  <si>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</si>
  <si>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</si>
  <si>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</si>
  <si>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</si>
  <si>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</si>
  <si>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</si>
  <si>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</si>
  <si>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</si>
  <si>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</si>
  <si>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</si>
  <si>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</si>
  <si>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</si>
  <si>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</si>
  <si>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</si>
  <si>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</si>
  <si>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</si>
  <si>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</si>
  <si>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</si>
  <si>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</si>
  <si>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</si>
  <si>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</si>
  <si>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</si>
  <si>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</si>
  <si>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</si>
  <si>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</si>
  <si>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</si>
  <si>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</si>
  <si>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</si>
  <si>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</si>
  <si>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</si>
  <si>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</si>
  <si>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</si>
  <si>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</si>
  <si>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</si>
  <si>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</si>
  <si>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</si>
  <si>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</si>
  <si>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</si>
  <si>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</si>
  <si>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</si>
  <si>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</si>
  <si>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</si>
  <si>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</si>
  <si>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</si>
  <si>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</si>
  <si>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</si>
  <si>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</si>
  <si>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</si>
  <si>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</si>
  <si>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</si>
  <si>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</si>
  <si>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</si>
  <si>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</si>
  <si>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</si>
  <si>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</si>
  <si>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</si>
  <si>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</si>
  <si>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</si>
  <si>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</si>
  <si>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</si>
  <si>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</si>
  <si>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</si>
  <si>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</si>
  <si>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</si>
  <si>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</si>
  <si>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</si>
  <si>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</si>
  <si>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</si>
  <si>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</si>
  <si>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</si>
  <si>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</si>
  <si>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</si>
  <si>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</si>
  <si>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</si>
  <si>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</si>
  <si>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</si>
  <si>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</si>
  <si>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</si>
  <si>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</si>
  <si>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</si>
  <si>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</si>
  <si>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</si>
  <si>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</si>
  <si>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</si>
  <si>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</si>
  <si>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</si>
  <si>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</si>
  <si>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</si>
  <si>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</si>
  <si>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</si>
  <si>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</si>
  <si>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</si>
  <si>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</si>
  <si>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</si>
  <si>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</si>
  <si>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</si>
  <si>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</si>
  <si>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</si>
  <si>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</si>
  <si>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</si>
  <si>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</si>
  <si>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</si>
  <si>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</si>
  <si>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</si>
  <si>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</si>
  <si>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</si>
  <si>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</si>
  <si>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</si>
  <si>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</si>
  <si>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</si>
  <si>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</si>
  <si>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</si>
  <si>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</si>
  <si>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</si>
  <si>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</si>
  <si>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</si>
  <si>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</si>
  <si>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</si>
  <si>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</si>
  <si>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</si>
  <si>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</si>
  <si>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</si>
  <si>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</si>
  <si>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</si>
  <si>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</si>
  <si>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</si>
  <si>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</si>
  <si>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</si>
  <si>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</si>
  <si>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</si>
  <si>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</si>
  <si>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</si>
  <si>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</si>
  <si>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</si>
  <si>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</si>
  <si>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</si>
  <si>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</si>
  <si>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</si>
  <si>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</si>
  <si>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</si>
  <si>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</si>
  <si>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</si>
  <si>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</si>
  <si>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</si>
  <si>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</si>
  <si>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</si>
  <si>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</si>
  <si>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</si>
  <si>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</si>
  <si>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</si>
  <si>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</si>
  <si>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</si>
  <si>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</si>
  <si>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</si>
  <si>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</si>
  <si>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</si>
  <si>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</si>
  <si>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</si>
  <si>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</si>
  <si>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</si>
  <si>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</si>
  <si>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</si>
  <si>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</si>
  <si>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</si>
  <si>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</si>
  <si>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</si>
  <si>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</si>
  <si>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</si>
  <si>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</si>
  <si>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</si>
  <si>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</si>
  <si>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</si>
  <si>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</si>
  <si>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</si>
  <si>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</si>
  <si>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</si>
  <si>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</si>
  <si>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</si>
  <si>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</si>
  <si>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</si>
  <si>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</si>
  <si>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</si>
  <si>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</si>
  <si>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</si>
  <si>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</si>
  <si>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</si>
  <si>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</si>
  <si>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</si>
  <si>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</si>
  <si>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</si>
  <si>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</si>
  <si>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</si>
  <si>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</si>
  <si>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</si>
  <si>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</si>
  <si>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</si>
  <si>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</si>
  <si>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</si>
  <si>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</si>
  <si>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</si>
  <si>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</si>
  <si>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</si>
  <si>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</si>
  <si>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</si>
  <si>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</si>
  <si>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</si>
  <si>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</si>
  <si>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</si>
  <si>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</si>
  <si>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</si>
  <si>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</si>
  <si>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</si>
  <si>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</si>
  <si>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</si>
  <si>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</si>
  <si>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</si>
  <si>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</si>
  <si>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</si>
  <si>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</si>
  <si>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</si>
  <si>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</si>
  <si>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</si>
  <si>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</si>
  <si>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</si>
  <si>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</si>
  <si>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</si>
  <si>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令和７年６月30 日</t>
    <phoneticPr fontId="3"/>
  </si>
  <si>
    <t>080-4582－1310</t>
    <phoneticPr fontId="3"/>
  </si>
  <si>
    <t>横浜市神奈川区宝町２番地</t>
    <phoneticPr fontId="3"/>
  </si>
  <si>
    <t>日産自動車株式会社　横浜工場
工場長　井口　栄二</t>
    <phoneticPr fontId="3"/>
  </si>
  <si>
    <t>日産自動車株式会社　横浜工場　１・２地区</t>
    <phoneticPr fontId="3"/>
  </si>
  <si>
    <t>神奈川県横浜市神奈川区宝町２</t>
    <phoneticPr fontId="3"/>
  </si>
  <si>
    <t>045－461-7304</t>
    <phoneticPr fontId="3"/>
  </si>
  <si>
    <t>横浜市長</t>
    <phoneticPr fontId="3"/>
  </si>
  <si>
    <t>Ｅ31－輸送用機械器具製造業</t>
    <phoneticPr fontId="3"/>
  </si>
  <si>
    <t>自動車用エンジン・アクスル部品製造・組立</t>
    <phoneticPr fontId="3"/>
  </si>
  <si>
    <t>廃プラ　⇒　破砕　⇒　製鉄原料
木屑　⇒　破砕　⇒　チップ化
水処理汚泥　⇒　混錬　⇒　セメント原料
廃油　⇒　油水分離　⇒　再生油販売
汚泥　⇒　焼却　⇒　路盤材
金属屑　⇒　破砕　⇒　再資源化</t>
    <phoneticPr fontId="3"/>
  </si>
  <si>
    <t>　　　　 工場長　　　　　　　→    　産業廃棄物処理責任者：工務課環境担当課長　　
　　　　       　　　　　　　　　→　　 特別管理廃棄物：工務課環境担当課長又は代理任命者
　　　　　　↓
　　　　　　    　　　　　　 　　→   　廃棄物管理：工務課環境Gr担当者の中から任命
    代理者工務部長</t>
    <phoneticPr fontId="3"/>
  </si>
  <si>
    <t>■廃棄物削減アイテムの発掘と推進
①廃棄物削減推進組織による3R活動の促進
②有価化促進
③分別精度の向上</t>
    <phoneticPr fontId="3"/>
  </si>
  <si>
    <t>新入社員、移動者に対しては都度廃棄物分別教育を実施している。
廃棄物分別パトロールを実施し、不具合箇所の改善を行い分別意識を向上させる。</t>
    <phoneticPr fontId="3"/>
  </si>
  <si>
    <t>現状を継続する。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</si>
</sst>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176" y="2187015"/>
          <a:ext cx="401731" cy="640229"/>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6375" y="2190750"/>
          <a:ext cx="400050" cy="63500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6375" y="2209800"/>
          <a:ext cx="40005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6375" y="2178050"/>
          <a:ext cx="400050" cy="64135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6375" y="2178050"/>
          <a:ext cx="400050" cy="64135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208" zoomScaleNormal="115" zoomScaleSheetLayoutView="100" workbookViewId="0">
      <selection activeCell="F126" sqref="F126:U130"/>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716"/>
      <c r="D21" s="717"/>
      <c r="E21" s="25" t="s">
        <v>50</v>
      </c>
      <c r="W21" s="25"/>
      <c r="X21" s="106"/>
      <c r="Y21" s="107"/>
    </row>
    <row r="22" spans="1:56" ht="13" x14ac:dyDescent="0.2">
      <c r="C22" s="718" t="s">
        <v>395</v>
      </c>
      <c r="D22" s="719"/>
      <c r="E22" s="25" t="s">
        <v>384</v>
      </c>
      <c r="W22" s="25"/>
      <c r="X22" s="107"/>
      <c r="Y22" s="107"/>
    </row>
    <row r="23" spans="1:56" ht="13" x14ac:dyDescent="0.2">
      <c r="C23" s="720" t="s">
        <v>396</v>
      </c>
      <c r="D23" s="721"/>
      <c r="E23" s="25" t="s">
        <v>1</v>
      </c>
      <c r="W23" s="25"/>
      <c r="X23" s="107"/>
      <c r="Y23" s="107"/>
    </row>
    <row r="24" spans="1:56" ht="13" x14ac:dyDescent="0.2">
      <c r="C24" s="722" t="s">
        <v>397</v>
      </c>
      <c r="D24" s="723"/>
      <c r="E24" s="25" t="s">
        <v>46</v>
      </c>
      <c r="W24" s="25"/>
      <c r="X24" s="107"/>
      <c r="Y24" s="107"/>
    </row>
    <row r="25" spans="1:56" ht="13" x14ac:dyDescent="0.2">
      <c r="C25" s="724" t="s">
        <v>398</v>
      </c>
      <c r="D25" s="725"/>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68" t="s">
        <v>453</v>
      </c>
      <c r="D37" s="769"/>
      <c r="E37" s="769"/>
      <c r="F37" s="769"/>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448</v>
      </c>
      <c r="M40" s="774"/>
      <c r="N40" s="774"/>
      <c r="O40" s="774"/>
      <c r="P40" s="774"/>
      <c r="Q40" s="774"/>
      <c r="R40" s="774"/>
      <c r="S40" s="774"/>
      <c r="T40" s="774"/>
      <c r="U40" s="775"/>
      <c r="W40" s="25"/>
      <c r="X40" s="106"/>
    </row>
    <row r="41" spans="1:25" ht="26.25" customHeight="1" x14ac:dyDescent="0.2">
      <c r="C41" s="96"/>
      <c r="D41" s="30"/>
      <c r="E41" s="30"/>
      <c r="F41" s="30"/>
      <c r="G41" s="30"/>
      <c r="H41" s="30"/>
      <c r="I41" s="31"/>
      <c r="J41" s="31" t="s">
        <v>7</v>
      </c>
      <c r="K41" s="31"/>
      <c r="L41" s="774" t="s">
        <v>449</v>
      </c>
      <c r="M41" s="774"/>
      <c r="N41" s="774"/>
      <c r="O41" s="774"/>
      <c r="P41" s="774"/>
      <c r="Q41" s="774"/>
      <c r="R41" s="774"/>
      <c r="S41" s="774"/>
      <c r="T41" s="774"/>
      <c r="U41" s="775"/>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76" t="s">
        <v>452</v>
      </c>
      <c r="P43" s="776"/>
      <c r="Q43" s="776"/>
      <c r="R43" s="776"/>
      <c r="S43" s="776"/>
      <c r="T43" s="776"/>
      <c r="U43" s="777"/>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x14ac:dyDescent="0.2">
      <c r="C49" s="748"/>
      <c r="D49" s="749"/>
      <c r="E49" s="750"/>
      <c r="F49" s="735"/>
      <c r="G49" s="736"/>
      <c r="H49" s="736"/>
      <c r="I49" s="736"/>
      <c r="J49" s="736"/>
      <c r="K49" s="736"/>
      <c r="L49" s="736"/>
      <c r="M49" s="736"/>
      <c r="N49" s="736"/>
      <c r="O49" s="736"/>
      <c r="P49" s="753">
        <v>2165</v>
      </c>
      <c r="Q49" s="754"/>
      <c r="R49" s="754"/>
      <c r="S49" s="754"/>
      <c r="T49" s="754"/>
      <c r="U49" s="755"/>
    </row>
    <row r="50" spans="3:54" ht="26.25" customHeight="1" x14ac:dyDescent="0.2">
      <c r="C50" s="726" t="s">
        <v>11</v>
      </c>
      <c r="D50" s="727"/>
      <c r="E50" s="728"/>
      <c r="F50" s="737" t="s">
        <v>451</v>
      </c>
      <c r="G50" s="738"/>
      <c r="H50" s="738"/>
      <c r="I50" s="738"/>
      <c r="J50" s="738"/>
      <c r="K50" s="738"/>
      <c r="L50" s="738"/>
      <c r="M50" s="738"/>
      <c r="N50" s="592" t="s">
        <v>172</v>
      </c>
      <c r="O50" s="595"/>
      <c r="P50" s="596"/>
      <c r="Q50" s="741" t="s">
        <v>447</v>
      </c>
      <c r="R50" s="741"/>
      <c r="S50" s="741"/>
      <c r="T50" s="741"/>
      <c r="U50" s="742"/>
    </row>
    <row r="51" spans="3:54" ht="26.25" customHeight="1" x14ac:dyDescent="0.2">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2">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454</v>
      </c>
      <c r="G54" s="649"/>
      <c r="H54" s="649"/>
      <c r="I54" s="649"/>
      <c r="J54" s="649"/>
      <c r="K54" s="649"/>
      <c r="L54" s="38" t="s">
        <v>48</v>
      </c>
      <c r="M54" s="38"/>
      <c r="N54" s="655" t="s">
        <v>455</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v>251872</v>
      </c>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1778</v>
      </c>
      <c r="G61" s="653"/>
      <c r="H61" s="653"/>
      <c r="I61" s="653"/>
      <c r="J61" s="653"/>
      <c r="K61" s="653"/>
      <c r="L61" s="653"/>
      <c r="M61" s="653"/>
      <c r="N61" s="653"/>
      <c r="O61" s="653"/>
      <c r="P61" s="653"/>
      <c r="Q61" s="653"/>
      <c r="R61" s="653"/>
      <c r="S61" s="653"/>
      <c r="T61" s="653"/>
      <c r="U61" s="654"/>
      <c r="W61" s="34"/>
    </row>
    <row r="62" spans="3:54" ht="14" customHeight="1" x14ac:dyDescent="0.2">
      <c r="C62" s="597"/>
      <c r="D62" s="576"/>
      <c r="E62" s="505"/>
      <c r="F62" s="699" t="s">
        <v>456</v>
      </c>
      <c r="G62" s="700"/>
      <c r="H62" s="700"/>
      <c r="I62" s="700"/>
      <c r="J62" s="700"/>
      <c r="K62" s="700"/>
      <c r="L62" s="700"/>
      <c r="M62" s="700"/>
      <c r="N62" s="700"/>
      <c r="O62" s="700"/>
      <c r="P62" s="700"/>
      <c r="Q62" s="700"/>
      <c r="R62" s="700"/>
      <c r="S62" s="700"/>
      <c r="T62" s="700"/>
      <c r="U62" s="701"/>
      <c r="W62" s="34" t="s">
        <v>445</v>
      </c>
    </row>
    <row r="63" spans="3:54" ht="14"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4"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4"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4"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4"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4"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4"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4"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4"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4"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693" t="s">
        <v>457</v>
      </c>
      <c r="E77" s="694"/>
      <c r="F77" s="694"/>
      <c r="G77" s="694"/>
      <c r="H77" s="694"/>
      <c r="I77" s="694"/>
      <c r="J77" s="694"/>
      <c r="K77" s="694"/>
      <c r="L77" s="694"/>
      <c r="M77" s="694"/>
      <c r="N77" s="694"/>
      <c r="O77" s="694"/>
      <c r="P77" s="694"/>
      <c r="Q77" s="694"/>
      <c r="R77" s="694"/>
      <c r="S77" s="694"/>
      <c r="T77" s="694"/>
      <c r="U77" s="695"/>
      <c r="W77" s="34" t="s">
        <v>445</v>
      </c>
    </row>
    <row r="78" spans="3:23" ht="14"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4"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4"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4"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4"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4"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4"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4"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4"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6</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2838.1</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4"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2">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08"/>
      <c r="D94" s="641"/>
      <c r="E94" s="676"/>
      <c r="F94" s="680" t="s">
        <v>458</v>
      </c>
      <c r="G94" s="681"/>
      <c r="H94" s="681"/>
      <c r="I94" s="681"/>
      <c r="J94" s="681"/>
      <c r="K94" s="681"/>
      <c r="L94" s="681"/>
      <c r="M94" s="681"/>
      <c r="N94" s="681"/>
      <c r="O94" s="681"/>
      <c r="P94" s="681"/>
      <c r="Q94" s="681"/>
      <c r="R94" s="681"/>
      <c r="S94" s="681"/>
      <c r="T94" s="681"/>
      <c r="U94" s="682"/>
      <c r="V94" s="180"/>
      <c r="W94" s="181"/>
      <c r="X94" s="181"/>
      <c r="Y94" s="181"/>
    </row>
    <row r="95" spans="1:56" ht="14" customHeight="1" x14ac:dyDescent="0.2">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4" customHeight="1" x14ac:dyDescent="0.2">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4" customHeight="1" x14ac:dyDescent="0.2">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4" customHeight="1" x14ac:dyDescent="0.2">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4" customHeight="1" x14ac:dyDescent="0.2">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4" customHeight="1" x14ac:dyDescent="0.2">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4" customHeight="1" x14ac:dyDescent="0.2">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4" customHeight="1" x14ac:dyDescent="0.2">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2">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09"/>
      <c r="D104" s="690"/>
      <c r="E104" s="790"/>
      <c r="F104" s="196" t="s">
        <v>252</v>
      </c>
      <c r="G104" s="43"/>
      <c r="H104" s="43"/>
      <c r="I104" s="43"/>
      <c r="J104" s="43"/>
      <c r="K104" s="679">
        <f>+COUNTIF(別紙!G19:Z19,"&gt;0")</f>
        <v>6</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2781.5000000000005</v>
      </c>
      <c r="L105" s="686"/>
      <c r="M105" s="686"/>
      <c r="N105" s="686"/>
      <c r="O105" s="686"/>
      <c r="P105" s="610" t="s">
        <v>291</v>
      </c>
      <c r="Q105" s="704"/>
      <c r="R105" s="704"/>
      <c r="S105" s="704"/>
      <c r="T105" s="704"/>
      <c r="U105" s="705"/>
      <c r="V105" s="376"/>
      <c r="W105" s="376"/>
      <c r="X105" s="115"/>
      <c r="Y105" s="26"/>
      <c r="BC105" s="53"/>
      <c r="BD105" s="53"/>
    </row>
    <row r="106" spans="1:56" ht="14"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2">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09"/>
      <c r="D109" s="690"/>
      <c r="E109" s="790"/>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4" customHeight="1" x14ac:dyDescent="0.2">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4" customHeight="1" x14ac:dyDescent="0.2">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4" customHeight="1" x14ac:dyDescent="0.2">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4" customHeight="1" x14ac:dyDescent="0.2">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4" customHeight="1" x14ac:dyDescent="0.2">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4" customHeight="1" x14ac:dyDescent="0.2">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4" customHeight="1" x14ac:dyDescent="0.2">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4" customHeight="1" x14ac:dyDescent="0.2">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711"/>
      <c r="E120" s="790"/>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4" customHeight="1" x14ac:dyDescent="0.2">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4" customHeight="1" x14ac:dyDescent="0.2">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4" customHeight="1" x14ac:dyDescent="0.2">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4" customHeight="1" x14ac:dyDescent="0.2">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2">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711"/>
      <c r="E126" s="790"/>
      <c r="F126" s="680" t="s">
        <v>460</v>
      </c>
      <c r="G126" s="681"/>
      <c r="H126" s="681"/>
      <c r="I126" s="681"/>
      <c r="J126" s="681"/>
      <c r="K126" s="681"/>
      <c r="L126" s="681"/>
      <c r="M126" s="681"/>
      <c r="N126" s="681"/>
      <c r="O126" s="681"/>
      <c r="P126" s="681"/>
      <c r="Q126" s="681"/>
      <c r="R126" s="681"/>
      <c r="S126" s="681"/>
      <c r="T126" s="681"/>
      <c r="U126" s="682"/>
      <c r="V126" s="195"/>
      <c r="W126" s="181"/>
      <c r="X126" s="181"/>
      <c r="Y126" s="181"/>
    </row>
    <row r="127" spans="3:27" ht="14" customHeight="1" x14ac:dyDescent="0.2">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4" customHeight="1" x14ac:dyDescent="0.2">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4" customHeight="1" x14ac:dyDescent="0.2">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4" customHeight="1" x14ac:dyDescent="0.2">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4" customHeight="1" x14ac:dyDescent="0.2">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4" customHeight="1" x14ac:dyDescent="0.2">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4" customHeight="1" x14ac:dyDescent="0.2">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4" customHeight="1" x14ac:dyDescent="0.2">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4" customHeight="1" x14ac:dyDescent="0.2">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4" customHeight="1" x14ac:dyDescent="0.2">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4" customHeight="1" x14ac:dyDescent="0.2">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4" customHeight="1" x14ac:dyDescent="0.2">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4" customHeight="1" x14ac:dyDescent="0.2">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2">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4" customHeight="1" x14ac:dyDescent="0.2">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4" customHeight="1" x14ac:dyDescent="0.2">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4" customHeight="1" x14ac:dyDescent="0.2">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4" customHeight="1" x14ac:dyDescent="0.2">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4" customHeight="1" x14ac:dyDescent="0.2">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4" customHeight="1" x14ac:dyDescent="0.2">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4" customHeight="1" x14ac:dyDescent="0.2">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4" customHeight="1" x14ac:dyDescent="0.2">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8" customHeight="1" x14ac:dyDescent="0.2">
      <c r="C158" s="214"/>
      <c r="D158" s="711"/>
      <c r="E158" s="790"/>
      <c r="F158" s="787" t="s">
        <v>258</v>
      </c>
      <c r="G158" s="788"/>
      <c r="H158" s="788"/>
      <c r="I158" s="788"/>
      <c r="J158" s="788"/>
      <c r="K158" s="795">
        <f>+別紙!AA12</f>
        <v>3.8000000000000007</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4" customHeight="1" x14ac:dyDescent="0.2">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4" customHeight="1" x14ac:dyDescent="0.2">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4" customHeight="1" x14ac:dyDescent="0.2">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4" customHeight="1" x14ac:dyDescent="0.2">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4" customHeight="1" x14ac:dyDescent="0.2">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4" customHeight="1" x14ac:dyDescent="0.2">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4" customHeight="1" x14ac:dyDescent="0.2">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4" customHeight="1" x14ac:dyDescent="0.2">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4" customHeight="1" x14ac:dyDescent="0.2">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8" customHeight="1" x14ac:dyDescent="0.2">
      <c r="C170" s="214"/>
      <c r="D170" s="711"/>
      <c r="E170" s="790"/>
      <c r="F170" s="787" t="s">
        <v>262</v>
      </c>
      <c r="G170" s="788"/>
      <c r="H170" s="788"/>
      <c r="I170" s="788"/>
      <c r="J170" s="788"/>
      <c r="K170" s="795">
        <f>+別紙!AA27</f>
        <v>3.6999999999999993</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2">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4" customHeight="1" x14ac:dyDescent="0.2">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4" customHeight="1" x14ac:dyDescent="0.2">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4" customHeight="1" x14ac:dyDescent="0.2">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4" customHeight="1" x14ac:dyDescent="0.2">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4" customHeight="1" x14ac:dyDescent="0.2">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4" customHeight="1" x14ac:dyDescent="0.2">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4" customHeight="1" x14ac:dyDescent="0.2">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2">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4" customHeight="1" x14ac:dyDescent="0.2">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4" customHeight="1" x14ac:dyDescent="0.2">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4" customHeight="1" x14ac:dyDescent="0.2">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4" customHeight="1" x14ac:dyDescent="0.2">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4" customHeight="1" x14ac:dyDescent="0.2">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4" customHeight="1" x14ac:dyDescent="0.2">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4" customHeight="1" x14ac:dyDescent="0.2">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4" customHeight="1" x14ac:dyDescent="0.2">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4" customHeight="1" x14ac:dyDescent="0.2">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2">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2">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4" customHeight="1" x14ac:dyDescent="0.2">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4" customHeight="1" x14ac:dyDescent="0.2">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4" customHeight="1" x14ac:dyDescent="0.2">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4" customHeight="1" x14ac:dyDescent="0.2">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4" customHeight="1" x14ac:dyDescent="0.2">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4" customHeight="1" x14ac:dyDescent="0.2">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4" customHeight="1" x14ac:dyDescent="0.2">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4" customHeight="1" x14ac:dyDescent="0.2">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711"/>
      <c r="E208" s="790"/>
      <c r="F208" s="796" t="s">
        <v>267</v>
      </c>
      <c r="G208" s="797"/>
      <c r="H208" s="797"/>
      <c r="I208" s="797"/>
      <c r="J208" s="797"/>
      <c r="K208" s="795">
        <f>+別紙!AA14</f>
        <v>2834.2999999999997</v>
      </c>
      <c r="L208" s="795"/>
      <c r="M208" s="795"/>
      <c r="N208" s="795"/>
      <c r="O208" s="795"/>
      <c r="P208" s="217" t="s">
        <v>13</v>
      </c>
      <c r="Q208" s="778" t="s">
        <v>365</v>
      </c>
      <c r="R208" s="779"/>
      <c r="S208" s="779"/>
      <c r="T208" s="779"/>
      <c r="U208" s="780"/>
      <c r="V208" s="180"/>
      <c r="W208" s="181"/>
      <c r="X208" s="181"/>
      <c r="Y208" s="181"/>
    </row>
    <row r="209" spans="3:26" ht="43.25" customHeight="1" x14ac:dyDescent="0.2">
      <c r="C209" s="214"/>
      <c r="D209" s="711"/>
      <c r="E209" s="790"/>
      <c r="F209" s="328"/>
      <c r="G209" s="798" t="s">
        <v>223</v>
      </c>
      <c r="H209" s="799"/>
      <c r="I209" s="799"/>
      <c r="J209" s="799"/>
      <c r="K209" s="795">
        <f>+別紙!AA15</f>
        <v>76.599999999999994</v>
      </c>
      <c r="L209" s="795"/>
      <c r="M209" s="795"/>
      <c r="N209" s="795"/>
      <c r="O209" s="795"/>
      <c r="P209" s="578" t="s">
        <v>13</v>
      </c>
      <c r="Q209" s="781"/>
      <c r="R209" s="782"/>
      <c r="S209" s="782"/>
      <c r="T209" s="782"/>
      <c r="U209" s="783"/>
      <c r="V209" s="180"/>
      <c r="W209" s="181"/>
      <c r="X209" s="181"/>
      <c r="Y209" s="181"/>
    </row>
    <row r="210" spans="3:26" ht="43.25" customHeight="1" x14ac:dyDescent="0.2">
      <c r="C210" s="214"/>
      <c r="D210" s="711"/>
      <c r="E210" s="790"/>
      <c r="F210" s="328"/>
      <c r="G210" s="798" t="s">
        <v>224</v>
      </c>
      <c r="H210" s="799"/>
      <c r="I210" s="799"/>
      <c r="J210" s="799"/>
      <c r="K210" s="795">
        <f>+別紙!AA16</f>
        <v>2834.2999999999997</v>
      </c>
      <c r="L210" s="795"/>
      <c r="M210" s="795"/>
      <c r="N210" s="795"/>
      <c r="O210" s="795"/>
      <c r="P210" s="578" t="s">
        <v>13</v>
      </c>
      <c r="Q210" s="781"/>
      <c r="R210" s="782"/>
      <c r="S210" s="782"/>
      <c r="T210" s="782"/>
      <c r="U210" s="783"/>
      <c r="V210" s="180"/>
      <c r="W210" s="181"/>
      <c r="X210" s="181"/>
      <c r="Y210" s="181"/>
    </row>
    <row r="211" spans="3:26" ht="43.25" customHeight="1" x14ac:dyDescent="0.2">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5" customHeight="1" x14ac:dyDescent="0.2">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4" customHeight="1" x14ac:dyDescent="0.2">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4" customHeight="1" x14ac:dyDescent="0.2">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4" customHeight="1" x14ac:dyDescent="0.2">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4" customHeight="1" x14ac:dyDescent="0.2">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4" customHeight="1" x14ac:dyDescent="0.2">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4" customHeight="1" x14ac:dyDescent="0.2">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4" customHeight="1" x14ac:dyDescent="0.2">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4" customHeight="1" x14ac:dyDescent="0.2">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4" customHeight="1" x14ac:dyDescent="0.2">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2">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2">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711"/>
      <c r="E225" s="790"/>
      <c r="F225" s="796" t="s">
        <v>267</v>
      </c>
      <c r="G225" s="797"/>
      <c r="H225" s="797"/>
      <c r="I225" s="797"/>
      <c r="J225" s="797"/>
      <c r="K225" s="795">
        <f>+別紙!AA43</f>
        <v>2777.8000000000006</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2">
      <c r="C226" s="214"/>
      <c r="D226" s="711"/>
      <c r="E226" s="790"/>
      <c r="F226" s="328"/>
      <c r="G226" s="798" t="s">
        <v>223</v>
      </c>
      <c r="H226" s="799"/>
      <c r="I226" s="799"/>
      <c r="J226" s="799"/>
      <c r="K226" s="795">
        <f>+別紙!AA44</f>
        <v>75.099999999999994</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2">
      <c r="C227" s="214"/>
      <c r="D227" s="711"/>
      <c r="E227" s="790"/>
      <c r="F227" s="328"/>
      <c r="G227" s="798" t="s">
        <v>224</v>
      </c>
      <c r="H227" s="799"/>
      <c r="I227" s="799"/>
      <c r="J227" s="799"/>
      <c r="K227" s="795">
        <f>+別紙!AA45</f>
        <v>2777.8000000000006</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2">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2">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4" customHeight="1" x14ac:dyDescent="0.2">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4" customHeight="1" x14ac:dyDescent="0.2">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4" customHeight="1" x14ac:dyDescent="0.2">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4" customHeight="1" x14ac:dyDescent="0.2">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4" customHeight="1" x14ac:dyDescent="0.2">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4" customHeight="1" x14ac:dyDescent="0.2">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4" customHeight="1" x14ac:dyDescent="0.2">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4" customHeight="1" x14ac:dyDescent="0.2">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4" customHeight="1" x14ac:dyDescent="0.2">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2">
      <c r="C240" s="807" t="s">
        <v>15</v>
      </c>
      <c r="D240" s="808"/>
      <c r="E240" s="809"/>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1" customHeight="1" x14ac:dyDescent="0.2">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zoomScale="85" zoomScaleNormal="85"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5.0999999999999996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5.0999999999999996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5.0999999999999996</v>
      </c>
      <c r="G30" s="875"/>
      <c r="H30" s="234" t="s">
        <v>198</v>
      </c>
      <c r="L30" s="872"/>
      <c r="O30" s="71"/>
      <c r="Q30" s="862">
        <f>+ROUND(Z28,1)+ROUND(Z29,1)+ROUND(Z30,1)</f>
        <v>5</v>
      </c>
      <c r="R30" s="863"/>
      <c r="S30" s="863"/>
      <c r="T30" s="863"/>
      <c r="U30" s="59" t="s">
        <v>16</v>
      </c>
      <c r="X30" s="860" t="s">
        <v>186</v>
      </c>
      <c r="Y30" s="861"/>
      <c r="Z30" s="853"/>
      <c r="AA30" s="854"/>
      <c r="AB30" s="854"/>
      <c r="AC30" s="854"/>
      <c r="AD30" s="854"/>
      <c r="AE30" s="59" t="s">
        <v>13</v>
      </c>
      <c r="AK30" s="814">
        <v>5</v>
      </c>
      <c r="AL30" s="815"/>
      <c r="AM30" s="815"/>
      <c r="AN30" s="815"/>
      <c r="AO30" s="67" t="s">
        <v>13</v>
      </c>
      <c r="AR30" s="921"/>
      <c r="AS30" s="918"/>
      <c r="AT30" s="918"/>
      <c r="AU30" s="919"/>
    </row>
    <row r="31" spans="2:48" ht="27" customHeight="1" thickTop="1" thickBot="1" x14ac:dyDescent="0.25">
      <c r="B31" s="888" t="s">
        <v>375</v>
      </c>
      <c r="C31" s="839"/>
      <c r="D31" s="839"/>
      <c r="E31" s="840"/>
      <c r="F31" s="874">
        <v>5.0999999999999996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日産自動車株式会社　横浜工場　１・２地区</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5">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2"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1.9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1.9</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1.9</v>
      </c>
      <c r="P27" s="863"/>
      <c r="Q27" s="863"/>
      <c r="R27" s="863"/>
      <c r="S27" s="59" t="s">
        <v>38</v>
      </c>
      <c r="T27" s="80"/>
      <c r="U27" s="80"/>
      <c r="X27" s="78" t="s">
        <v>39</v>
      </c>
      <c r="Y27" s="81"/>
      <c r="AG27" s="68"/>
      <c r="AH27" s="68"/>
      <c r="AI27" s="68"/>
      <c r="AJ27" s="68"/>
      <c r="AK27" s="905">
        <f>+AG18+O27</f>
        <v>1.9</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1.9</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1.9</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1.9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75" t="s">
        <v>102</v>
      </c>
      <c r="C3" s="975"/>
      <c r="D3" s="975"/>
      <c r="E3" s="975"/>
      <c r="F3" s="975"/>
      <c r="G3" s="129"/>
      <c r="H3" s="129"/>
      <c r="I3" s="129"/>
      <c r="J3" s="129"/>
      <c r="K3" s="129"/>
      <c r="Y3"/>
      <c r="Z3"/>
      <c r="AA3" s="130"/>
    </row>
    <row r="4" spans="2:27" ht="14.15" customHeight="1" x14ac:dyDescent="0.2">
      <c r="B4" s="975"/>
      <c r="C4" s="975"/>
      <c r="D4" s="975"/>
      <c r="E4" s="975"/>
      <c r="F4" s="975"/>
      <c r="G4" s="129"/>
      <c r="H4" s="129"/>
      <c r="I4" s="129"/>
      <c r="J4" s="129"/>
      <c r="K4" s="129"/>
      <c r="Y4" s="979" t="s">
        <v>355</v>
      </c>
      <c r="Z4" s="131" t="s">
        <v>114</v>
      </c>
      <c r="AA4" s="132" t="s">
        <v>115</v>
      </c>
    </row>
    <row r="5" spans="2:27" ht="14.15"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日産自動車株式会社　横浜工場　１・２地区</v>
      </c>
      <c r="Q6" s="981"/>
      <c r="R6" s="981"/>
      <c r="S6" s="981"/>
      <c r="T6" s="981"/>
      <c r="U6" s="981"/>
      <c r="V6" s="976"/>
      <c r="W6" s="976"/>
      <c r="X6" s="976"/>
      <c r="Y6" s="976"/>
      <c r="Z6" s="976"/>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463.59999999999997</v>
      </c>
      <c r="I9" s="507">
        <f>IF(OR(ｳ.廃油!F24&gt;0,ｳ.廃油!F24&lt;0),ｳ.廃油!F24,IF(I$19&gt;0,"0",0))</f>
        <v>1460.1</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852</v>
      </c>
      <c r="M9" s="507">
        <f>IF(OR(ｷ.紙くず!F24&gt;0,ｷ.紙くず!F24&lt;0),ｷ.紙くず!F24,IF(M$19&gt;0,"0",0))</f>
        <v>0</v>
      </c>
      <c r="N9" s="507">
        <f>IF(OR(ｸ.木くず!F24&gt;0,ｸ.木くず!F24&lt;0),ｸ.木くず!F24,IF(N$19&gt;0,"0",0))</f>
        <v>55.4</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5.0999999999999996</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1.9</v>
      </c>
      <c r="AA9" s="509">
        <f>IF(SUM(G9:Z9)&gt;0,SUM(G9:Z9),IF(AA$19&gt;0,"0",0))</f>
        <v>2838.1</v>
      </c>
    </row>
    <row r="10" spans="2:27" ht="24"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f>IF(OR(ｲ.汚泥!F27&gt;0,ｲ.汚泥!F27&lt;0),ｲ.汚泥!F27,IF(H$19&gt;0,"0",0))</f>
        <v>3.8000000000000007</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3.8000000000000007</v>
      </c>
    </row>
    <row r="13" spans="2:27" ht="24"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459.8</v>
      </c>
      <c r="I14" s="513">
        <f>IF(OR(ｳ.廃油!F29&gt;0,ｳ.廃油!F29&lt;0),ｳ.廃油!F29,IF(I$19&gt;0,"0",0))</f>
        <v>1460.1</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852</v>
      </c>
      <c r="M14" s="513">
        <f>IF(OR(ｷ.紙くず!F29&gt;0,ｷ.紙くず!F29&lt;0),ｷ.紙くず!F29,IF(M$19&gt;0,"0",0))</f>
        <v>0</v>
      </c>
      <c r="N14" s="513">
        <f>IF(OR(ｸ.木くず!F29&gt;0,ｸ.木くず!F29&lt;0),ｸ.木くず!F29,IF(N$19&gt;0,"0",0))</f>
        <v>55.4</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5.0999999999999996</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1.9</v>
      </c>
      <c r="AA14" s="515">
        <f t="shared" si="0"/>
        <v>2834.2999999999997</v>
      </c>
    </row>
    <row r="15" spans="2:27" ht="24" customHeight="1" x14ac:dyDescent="0.2">
      <c r="B15" s="188" t="s">
        <v>228</v>
      </c>
      <c r="C15" s="945" t="s">
        <v>299</v>
      </c>
      <c r="D15" s="945"/>
      <c r="E15" s="945"/>
      <c r="F15" s="946"/>
      <c r="G15" s="513">
        <f>IF(OR(ｱ.燃え殻!F30&gt;0,ｱ.燃え殻!F30&lt;0),ｱ.燃え殻!F30,IF(G$19&gt;0,"0",0))</f>
        <v>0</v>
      </c>
      <c r="H15" s="513">
        <f>IF(OR(ｲ.汚泥!F30&gt;0,ｲ.汚泥!F30&lt;0),ｲ.汚泥!F30,IF(H$19&gt;0,"0",0))</f>
        <v>25.6</v>
      </c>
      <c r="I15" s="513" t="str">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0.2</v>
      </c>
      <c r="M15" s="513">
        <f>IF(OR(ｷ.紙くず!F30&gt;0,ｷ.紙くず!F30&lt;0),ｷ.紙くず!F30,IF(M$19&gt;0,"0",0))</f>
        <v>0</v>
      </c>
      <c r="N15" s="513">
        <f>IF(OR(ｸ.木くず!F30&gt;0,ｸ.木くず!F30&lt;0),ｸ.木くず!F30,IF(N$19&gt;0,"0",0))</f>
        <v>45.7</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5.0999999999999996</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76.599999999999994</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459.8</v>
      </c>
      <c r="I16" s="513">
        <f>IF(OR(ｳ.廃油!F31&gt;0,ｳ.廃油!F31&lt;0),ｳ.廃油!F31,IF(I$19&gt;0,"0",0))</f>
        <v>1460.1</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852</v>
      </c>
      <c r="M16" s="513">
        <f>IF(OR(ｷ.紙くず!F31&gt;0,ｷ.紙くず!F31&lt;0),ｷ.紙くず!F31,IF(M$19&gt;0,"0",0))</f>
        <v>0</v>
      </c>
      <c r="N16" s="513">
        <f>IF(OR(ｸ.木くず!F31&gt;0,ｸ.木くず!F31&lt;0),ｸ.木くず!F31,IF(N$19&gt;0,"0",0))</f>
        <v>55.4</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5.0999999999999996</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1.9</v>
      </c>
      <c r="AA16" s="515">
        <f t="shared" si="0"/>
        <v>2834.2999999999997</v>
      </c>
    </row>
    <row r="17" spans="2:27" ht="24"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62" t="s">
        <v>377</v>
      </c>
      <c r="E19" s="962"/>
      <c r="F19" s="963"/>
      <c r="G19" s="519">
        <f>+G37+G25+G23+G22+G21-G20</f>
        <v>0</v>
      </c>
      <c r="H19" s="519">
        <f t="shared" ref="H19:Z19" si="1">+H37+H25+H23+H22+H21-H20</f>
        <v>454.4</v>
      </c>
      <c r="I19" s="519">
        <f t="shared" si="1"/>
        <v>1430.9</v>
      </c>
      <c r="J19" s="519">
        <f t="shared" si="1"/>
        <v>0</v>
      </c>
      <c r="K19" s="519">
        <f t="shared" si="1"/>
        <v>0</v>
      </c>
      <c r="L19" s="519">
        <f t="shared" si="1"/>
        <v>835</v>
      </c>
      <c r="M19" s="519">
        <f t="shared" si="1"/>
        <v>0</v>
      </c>
      <c r="N19" s="519">
        <f t="shared" si="1"/>
        <v>54.3</v>
      </c>
      <c r="O19" s="519">
        <f t="shared" si="1"/>
        <v>0</v>
      </c>
      <c r="P19" s="519">
        <f t="shared" si="1"/>
        <v>0</v>
      </c>
      <c r="Q19" s="519">
        <f t="shared" si="1"/>
        <v>0</v>
      </c>
      <c r="R19" s="519">
        <f t="shared" si="1"/>
        <v>0</v>
      </c>
      <c r="S19" s="519">
        <f t="shared" si="1"/>
        <v>0</v>
      </c>
      <c r="T19" s="519">
        <f t="shared" si="1"/>
        <v>5</v>
      </c>
      <c r="U19" s="519">
        <f t="shared" si="1"/>
        <v>0</v>
      </c>
      <c r="V19" s="519">
        <f t="shared" si="1"/>
        <v>0</v>
      </c>
      <c r="W19" s="519">
        <f t="shared" si="1"/>
        <v>0</v>
      </c>
      <c r="X19" s="519">
        <f t="shared" si="1"/>
        <v>0</v>
      </c>
      <c r="Y19" s="519">
        <f t="shared" si="1"/>
        <v>0</v>
      </c>
      <c r="Z19" s="520">
        <f t="shared" si="1"/>
        <v>1.9</v>
      </c>
      <c r="AA19" s="521">
        <f t="shared" ref="AA19:AA25" si="2">SUM(G19:Z19)</f>
        <v>2781.5000000000005</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11.2</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11.2</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7.5</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7.5</v>
      </c>
    </row>
    <row r="27" spans="2:27" ht="24" customHeight="1" x14ac:dyDescent="0.2">
      <c r="B27" s="186"/>
      <c r="C27" s="947"/>
      <c r="D27" s="191" t="s">
        <v>25</v>
      </c>
      <c r="E27" s="941" t="s">
        <v>344</v>
      </c>
      <c r="F27" s="942"/>
      <c r="G27" s="539">
        <f t="shared" ref="G27:Z27" si="5">+G23-G26</f>
        <v>0</v>
      </c>
      <c r="H27" s="539">
        <f t="shared" si="5"/>
        <v>3.6999999999999993</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3.6999999999999993</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7.5</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7.5</v>
      </c>
    </row>
    <row r="32" spans="2:27" ht="24" customHeight="1" x14ac:dyDescent="0.2">
      <c r="B32" s="188">
        <v>7</v>
      </c>
      <c r="C32" s="144"/>
      <c r="D32" s="250"/>
      <c r="E32" s="245" t="s">
        <v>322</v>
      </c>
      <c r="F32" s="585"/>
      <c r="G32" s="545">
        <f t="shared" ref="G32:Z32" si="7">SUM(G33:G35)</f>
        <v>0</v>
      </c>
      <c r="H32" s="545">
        <f t="shared" si="7"/>
        <v>7.5</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7.5</v>
      </c>
    </row>
    <row r="33" spans="2:27" ht="24" customHeight="1" x14ac:dyDescent="0.2">
      <c r="B33" s="188" t="s">
        <v>226</v>
      </c>
      <c r="C33" s="144"/>
      <c r="D33" s="248"/>
      <c r="E33" s="243"/>
      <c r="F33" s="241" t="s">
        <v>233</v>
      </c>
      <c r="G33" s="548">
        <f>+ｱ.燃え殻!$AT$16</f>
        <v>0</v>
      </c>
      <c r="H33" s="548">
        <f>+ｲ.汚泥!$AT$16</f>
        <v>7.5</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7.5</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443.2</v>
      </c>
      <c r="I37" s="554">
        <f t="shared" si="8"/>
        <v>1430.9</v>
      </c>
      <c r="J37" s="554">
        <f t="shared" si="8"/>
        <v>0</v>
      </c>
      <c r="K37" s="554">
        <f t="shared" si="8"/>
        <v>0</v>
      </c>
      <c r="L37" s="554">
        <f t="shared" si="8"/>
        <v>835</v>
      </c>
      <c r="M37" s="554">
        <f t="shared" si="8"/>
        <v>0</v>
      </c>
      <c r="N37" s="554">
        <f t="shared" si="8"/>
        <v>54.3</v>
      </c>
      <c r="O37" s="554">
        <f t="shared" si="8"/>
        <v>0</v>
      </c>
      <c r="P37" s="554">
        <f t="shared" si="8"/>
        <v>0</v>
      </c>
      <c r="Q37" s="554">
        <f t="shared" si="8"/>
        <v>0</v>
      </c>
      <c r="R37" s="554">
        <f t="shared" si="8"/>
        <v>0</v>
      </c>
      <c r="S37" s="554">
        <f t="shared" si="8"/>
        <v>0</v>
      </c>
      <c r="T37" s="554">
        <f t="shared" si="8"/>
        <v>5</v>
      </c>
      <c r="U37" s="554">
        <f t="shared" si="8"/>
        <v>0</v>
      </c>
      <c r="V37" s="554">
        <f t="shared" si="8"/>
        <v>0</v>
      </c>
      <c r="W37" s="554">
        <f t="shared" si="8"/>
        <v>0</v>
      </c>
      <c r="X37" s="554">
        <f t="shared" si="8"/>
        <v>0</v>
      </c>
      <c r="Y37" s="554">
        <f t="shared" si="8"/>
        <v>0</v>
      </c>
      <c r="Z37" s="555">
        <f t="shared" si="8"/>
        <v>1.9</v>
      </c>
      <c r="AA37" s="556">
        <f t="shared" si="4"/>
        <v>2770.3000000000006</v>
      </c>
    </row>
    <row r="38" spans="2:27" ht="24" customHeight="1" x14ac:dyDescent="0.2">
      <c r="B38" s="186"/>
      <c r="C38" s="939"/>
      <c r="D38" s="247"/>
      <c r="E38" s="245" t="s">
        <v>319</v>
      </c>
      <c r="F38" s="585"/>
      <c r="G38" s="545">
        <f t="shared" ref="G38:Z38" si="9">SUM(G39:G41)</f>
        <v>0</v>
      </c>
      <c r="H38" s="545">
        <f t="shared" si="9"/>
        <v>443.2</v>
      </c>
      <c r="I38" s="545">
        <f t="shared" si="9"/>
        <v>1430.9</v>
      </c>
      <c r="J38" s="545">
        <f t="shared" si="9"/>
        <v>0</v>
      </c>
      <c r="K38" s="545">
        <f t="shared" si="9"/>
        <v>0</v>
      </c>
      <c r="L38" s="545">
        <f t="shared" si="9"/>
        <v>835</v>
      </c>
      <c r="M38" s="545">
        <f t="shared" si="9"/>
        <v>0</v>
      </c>
      <c r="N38" s="545">
        <f t="shared" si="9"/>
        <v>54.3</v>
      </c>
      <c r="O38" s="545">
        <f t="shared" si="9"/>
        <v>0</v>
      </c>
      <c r="P38" s="545">
        <f t="shared" si="9"/>
        <v>0</v>
      </c>
      <c r="Q38" s="545">
        <f t="shared" si="9"/>
        <v>0</v>
      </c>
      <c r="R38" s="545">
        <f t="shared" si="9"/>
        <v>0</v>
      </c>
      <c r="S38" s="545">
        <f t="shared" si="9"/>
        <v>0</v>
      </c>
      <c r="T38" s="545">
        <f t="shared" si="9"/>
        <v>5</v>
      </c>
      <c r="U38" s="545">
        <f t="shared" si="9"/>
        <v>0</v>
      </c>
      <c r="V38" s="545">
        <f t="shared" si="9"/>
        <v>0</v>
      </c>
      <c r="W38" s="545">
        <f t="shared" si="9"/>
        <v>0</v>
      </c>
      <c r="X38" s="545">
        <f t="shared" si="9"/>
        <v>0</v>
      </c>
      <c r="Y38" s="545">
        <f t="shared" si="9"/>
        <v>0</v>
      </c>
      <c r="Z38" s="546">
        <f t="shared" si="9"/>
        <v>1.9</v>
      </c>
      <c r="AA38" s="547">
        <f t="shared" si="4"/>
        <v>2770.3000000000006</v>
      </c>
    </row>
    <row r="39" spans="2:27" ht="24" customHeight="1" x14ac:dyDescent="0.2">
      <c r="B39" s="186"/>
      <c r="C39" s="939"/>
      <c r="D39" s="248"/>
      <c r="E39" s="243"/>
      <c r="F39" s="241" t="s">
        <v>233</v>
      </c>
      <c r="G39" s="548">
        <f>+ｱ.燃え殻!$Z$28</f>
        <v>0</v>
      </c>
      <c r="H39" s="548">
        <f>+ｲ.汚泥!$Z$28</f>
        <v>443.2</v>
      </c>
      <c r="I39" s="548">
        <f>+ｳ.廃油!$Z$28</f>
        <v>1430.9</v>
      </c>
      <c r="J39" s="548">
        <f>+ｴ.廃酸!$Z$28</f>
        <v>0</v>
      </c>
      <c r="K39" s="548">
        <f>+ｵ.廃ｱﾙｶﾘ!$Z$28</f>
        <v>0</v>
      </c>
      <c r="L39" s="548">
        <f>+ｶ.廃ﾌﾟﾗ類!$Z$28</f>
        <v>835</v>
      </c>
      <c r="M39" s="548">
        <f>+ｷ.紙くず!$Z$28</f>
        <v>0</v>
      </c>
      <c r="N39" s="548">
        <f>+ｸ.木くず!$Z$28</f>
        <v>54.3</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5</v>
      </c>
      <c r="U39" s="548">
        <f>+ｿ.鉱さい!$Z$28</f>
        <v>0</v>
      </c>
      <c r="V39" s="548">
        <f>+ﾀ.がれき類!$Z$28</f>
        <v>0</v>
      </c>
      <c r="W39" s="548">
        <f>+ﾁ.動物のふん尿!$Z$28</f>
        <v>0</v>
      </c>
      <c r="X39" s="548">
        <f>+ﾂ.動物の死体!$Z$28</f>
        <v>0</v>
      </c>
      <c r="Y39" s="548">
        <f>+ﾃ.ばいじん!$Z$28</f>
        <v>0</v>
      </c>
      <c r="Z39" s="549">
        <f>+ﾄ.混合廃棄物その他!$Z$28</f>
        <v>1.9</v>
      </c>
      <c r="AA39" s="550">
        <f t="shared" si="4"/>
        <v>2770.3000000000006</v>
      </c>
    </row>
    <row r="40" spans="2:27" ht="24"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8" t="s">
        <v>349</v>
      </c>
      <c r="E43" s="958"/>
      <c r="F43" s="959"/>
      <c r="G43" s="557">
        <f>+ｱ.燃え殻!$AK$27</f>
        <v>0</v>
      </c>
      <c r="H43" s="557">
        <f>+ｲ.汚泥!$AK$27</f>
        <v>450.7</v>
      </c>
      <c r="I43" s="557">
        <f>+ｳ.廃油!$AK$27</f>
        <v>1430.9</v>
      </c>
      <c r="J43" s="557">
        <f>+ｴ.廃酸!$AK$27</f>
        <v>0</v>
      </c>
      <c r="K43" s="557">
        <f>+ｵ.廃ｱﾙｶﾘ!$AK$27</f>
        <v>0</v>
      </c>
      <c r="L43" s="557">
        <f>+ｶ.廃ﾌﾟﾗ類!$AK$27</f>
        <v>835</v>
      </c>
      <c r="M43" s="557">
        <f>+ｷ.紙くず!$AK$27</f>
        <v>0</v>
      </c>
      <c r="N43" s="557">
        <f>+ｸ.木くず!$AK$27</f>
        <v>54.3</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5</v>
      </c>
      <c r="U43" s="557">
        <f>+ｿ.鉱さい!$AK$27</f>
        <v>0</v>
      </c>
      <c r="V43" s="557">
        <f>+ﾀ.がれき類!$AK$27</f>
        <v>0</v>
      </c>
      <c r="W43" s="557">
        <f>+ﾁ.動物のふん尿!$AK$27</f>
        <v>0</v>
      </c>
      <c r="X43" s="557">
        <f>+ﾂ.動物の死体!$AK$27</f>
        <v>0</v>
      </c>
      <c r="Y43" s="557">
        <f>+ﾃ.ばいじん!$AK$27</f>
        <v>0</v>
      </c>
      <c r="Z43" s="558">
        <f>+ﾄ.混合廃棄物その他!$AK$27</f>
        <v>1.9</v>
      </c>
      <c r="AA43" s="559">
        <f t="shared" si="4"/>
        <v>2777.8000000000006</v>
      </c>
    </row>
    <row r="44" spans="2:27" ht="24" customHeight="1" x14ac:dyDescent="0.2">
      <c r="B44" s="186"/>
      <c r="C44" s="193"/>
      <c r="D44" s="191" t="s">
        <v>188</v>
      </c>
      <c r="E44" s="941" t="s">
        <v>236</v>
      </c>
      <c r="F44" s="942"/>
      <c r="G44" s="560">
        <f>+ｱ.燃え殻!$AK$30</f>
        <v>0</v>
      </c>
      <c r="H44" s="560">
        <f>+ｲ.汚泥!$AK$30</f>
        <v>25.1</v>
      </c>
      <c r="I44" s="560">
        <f>+ｳ.廃油!$AK$30</f>
        <v>0</v>
      </c>
      <c r="J44" s="560">
        <f>+ｴ.廃酸!$AK$30</f>
        <v>0</v>
      </c>
      <c r="K44" s="560">
        <f>+ｵ.廃ｱﾙｶﾘ!$AK$30</f>
        <v>0</v>
      </c>
      <c r="L44" s="560">
        <f>+ｶ.廃ﾌﾟﾗ類!$AK$30</f>
        <v>0.2</v>
      </c>
      <c r="M44" s="560">
        <f>+ｷ.紙くず!$AK$30</f>
        <v>0</v>
      </c>
      <c r="N44" s="560">
        <f>+ｸ.木くず!$AK$30</f>
        <v>44.8</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5</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75.099999999999994</v>
      </c>
    </row>
    <row r="45" spans="2:27" ht="24" customHeight="1" x14ac:dyDescent="0.2">
      <c r="B45" s="186"/>
      <c r="C45" s="193"/>
      <c r="D45" s="584" t="s">
        <v>190</v>
      </c>
      <c r="E45" s="968" t="s">
        <v>237</v>
      </c>
      <c r="F45" s="969"/>
      <c r="G45" s="563">
        <f>+ｱ.燃え殻!$AR$24</f>
        <v>0</v>
      </c>
      <c r="H45" s="563">
        <f>+ｲ.汚泥!$AR$24</f>
        <v>450.7</v>
      </c>
      <c r="I45" s="563">
        <f>+ｳ.廃油!$AR$24</f>
        <v>1430.9</v>
      </c>
      <c r="J45" s="563">
        <f>+ｴ.廃酸!$AR$24</f>
        <v>0</v>
      </c>
      <c r="K45" s="563">
        <f>+ｵ.廃ｱﾙｶﾘ!$AR$24</f>
        <v>0</v>
      </c>
      <c r="L45" s="563">
        <f>+ｶ.廃ﾌﾟﾗ類!$AR$24</f>
        <v>835</v>
      </c>
      <c r="M45" s="563">
        <f>+ｷ.紙くず!$AR$24</f>
        <v>0</v>
      </c>
      <c r="N45" s="563">
        <f>+ｸ.木くず!$AR$24</f>
        <v>54.3</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5</v>
      </c>
      <c r="U45" s="563">
        <f>+ｿ.鉱さい!$AR$24</f>
        <v>0</v>
      </c>
      <c r="V45" s="563">
        <f>+ﾀ.がれき類!$AR$24</f>
        <v>0</v>
      </c>
      <c r="W45" s="563">
        <f>+ﾁ.動物のふん尿!$AR$24</f>
        <v>0</v>
      </c>
      <c r="X45" s="563">
        <f>+ﾂ.動物の死体!$AR$24</f>
        <v>0</v>
      </c>
      <c r="Y45" s="563">
        <f>+ﾃ.ばいじん!$AR$24</f>
        <v>0</v>
      </c>
      <c r="Z45" s="564">
        <f>+ﾄ.混合廃棄物その他!$AR$24</f>
        <v>1.9</v>
      </c>
      <c r="AA45" s="565">
        <f t="shared" si="4"/>
        <v>2777.8000000000006</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918</v>
      </c>
      <c r="I55" s="634">
        <f t="shared" si="10"/>
        <v>2891</v>
      </c>
      <c r="J55" s="634">
        <f t="shared" si="10"/>
        <v>0</v>
      </c>
      <c r="K55" s="634">
        <f t="shared" si="10"/>
        <v>0</v>
      </c>
      <c r="L55" s="634">
        <f t="shared" si="10"/>
        <v>1687</v>
      </c>
      <c r="M55" s="634">
        <f t="shared" si="10"/>
        <v>0</v>
      </c>
      <c r="N55" s="634">
        <f t="shared" si="10"/>
        <v>109.69999999999999</v>
      </c>
      <c r="O55" s="634">
        <f t="shared" si="10"/>
        <v>0</v>
      </c>
      <c r="P55" s="634">
        <f t="shared" si="10"/>
        <v>0</v>
      </c>
      <c r="Q55" s="634">
        <f t="shared" si="10"/>
        <v>0</v>
      </c>
      <c r="R55" s="634">
        <f t="shared" si="10"/>
        <v>0</v>
      </c>
      <c r="S55" s="634">
        <f t="shared" si="10"/>
        <v>0</v>
      </c>
      <c r="T55" s="634">
        <f t="shared" si="10"/>
        <v>10.1</v>
      </c>
      <c r="U55" s="634">
        <f t="shared" si="10"/>
        <v>0</v>
      </c>
      <c r="V55" s="634">
        <f t="shared" si="10"/>
        <v>0</v>
      </c>
      <c r="W55" s="634">
        <f t="shared" si="10"/>
        <v>0</v>
      </c>
      <c r="X55" s="634">
        <f t="shared" si="10"/>
        <v>0</v>
      </c>
      <c r="Y55" s="634">
        <f t="shared" si="10"/>
        <v>0</v>
      </c>
      <c r="Z55" s="634">
        <f t="shared" si="10"/>
        <v>3.8</v>
      </c>
      <c r="AA55" s="633">
        <f>+AA9+AA19+AA20</f>
        <v>5619.6</v>
      </c>
    </row>
    <row r="56" spans="6:27" ht="13" x14ac:dyDescent="0.2">
      <c r="F56" s="86"/>
    </row>
    <row r="57" spans="6:27" ht="13" x14ac:dyDescent="0.2">
      <c r="F57" s="86"/>
    </row>
    <row r="58" spans="6:27" ht="13" x14ac:dyDescent="0.2">
      <c r="F58" s="86"/>
    </row>
    <row r="59" spans="6:27" ht="13"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tabSelected="1" view="pageBreakPreview" topLeftCell="B204"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25" t="s">
        <v>356</v>
      </c>
      <c r="Q4" s="1033" t="s">
        <v>114</v>
      </c>
      <c r="R4" s="1034"/>
      <c r="S4" s="1035"/>
      <c r="T4" s="456" t="s">
        <v>115</v>
      </c>
      <c r="U4" s="377"/>
      <c r="V4" s="377"/>
      <c r="W4" s="49"/>
    </row>
    <row r="5" spans="1:24" ht="20.149999999999999" customHeight="1" thickBot="1" x14ac:dyDescent="0.25">
      <c r="A5" s="49" t="e">
        <f>+#REF!</f>
        <v>#REF!</v>
      </c>
      <c r="C5" s="259" t="s">
        <v>238</v>
      </c>
      <c r="P5" s="1026"/>
      <c r="Q5" s="1036" t="str">
        <f>+表紙!Q29</f>
        <v>〇</v>
      </c>
      <c r="R5" s="1037"/>
      <c r="S5" s="1038"/>
      <c r="T5" s="457" t="str">
        <f>+表紙!T29</f>
        <v/>
      </c>
      <c r="U5" s="378"/>
      <c r="V5" s="378"/>
      <c r="W5" s="49"/>
    </row>
    <row r="6" spans="1:24" ht="13.25" customHeight="1" x14ac:dyDescent="0.2">
      <c r="C6" s="1039" t="s">
        <v>416</v>
      </c>
      <c r="D6" s="1039"/>
      <c r="E6" s="1039"/>
      <c r="F6" s="1039"/>
      <c r="G6" s="1039"/>
      <c r="H6" s="1039"/>
      <c r="I6" s="1039"/>
      <c r="J6" s="1039"/>
      <c r="K6" s="1039"/>
      <c r="L6" s="1039"/>
      <c r="M6" s="1039"/>
      <c r="N6" s="1039"/>
      <c r="O6" s="1039"/>
      <c r="P6" s="1039"/>
      <c r="Q6" s="1039"/>
      <c r="R6" s="1039"/>
      <c r="S6" s="1039"/>
      <c r="T6" s="1039"/>
      <c r="U6" s="1039"/>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2">
      <c r="C9" s="765"/>
      <c r="D9" s="766"/>
      <c r="E9" s="766"/>
      <c r="F9" s="766"/>
      <c r="G9" s="766"/>
      <c r="H9" s="766"/>
      <c r="I9" s="766"/>
      <c r="J9" s="766"/>
      <c r="K9" s="766"/>
      <c r="L9" s="766"/>
      <c r="M9" s="766"/>
      <c r="N9" s="766"/>
      <c r="O9" s="766"/>
      <c r="P9" s="766"/>
      <c r="Q9" s="766"/>
      <c r="R9" s="766"/>
      <c r="S9" s="766"/>
      <c r="T9" s="766"/>
      <c r="U9" s="767"/>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27" t="str">
        <f>+表紙!P35</f>
        <v>令和７年６月30 日</v>
      </c>
      <c r="Q11" s="1028"/>
      <c r="R11" s="1028"/>
      <c r="S11" s="1028"/>
      <c r="T11" s="1029"/>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40" t="str">
        <f>+表紙!L40</f>
        <v>横浜市神奈川区宝町２番地</v>
      </c>
      <c r="M16" s="1040"/>
      <c r="N16" s="1040"/>
      <c r="O16" s="1040"/>
      <c r="P16" s="1040"/>
      <c r="Q16" s="1040"/>
      <c r="R16" s="1040"/>
      <c r="S16" s="1040"/>
      <c r="T16" s="1040"/>
      <c r="U16" s="363"/>
    </row>
    <row r="17" spans="1:22" ht="26.25" customHeight="1" x14ac:dyDescent="0.2">
      <c r="C17" s="470"/>
      <c r="D17" s="471"/>
      <c r="E17" s="471"/>
      <c r="F17" s="471"/>
      <c r="G17" s="471"/>
      <c r="H17" s="471"/>
      <c r="I17" s="472"/>
      <c r="J17" s="472" t="s">
        <v>7</v>
      </c>
      <c r="K17" s="272"/>
      <c r="L17" s="1040" t="str">
        <f>+表紙!L41</f>
        <v>日産自動車株式会社　横浜工場
工場長　井口　栄二</v>
      </c>
      <c r="M17" s="1040"/>
      <c r="N17" s="1040"/>
      <c r="O17" s="1040"/>
      <c r="P17" s="1040"/>
      <c r="Q17" s="1040"/>
      <c r="R17" s="1040"/>
      <c r="S17" s="1040"/>
      <c r="T17" s="1040"/>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984" t="str">
        <f>IF(+表紙!O43="","",+表紙!O43)</f>
        <v>045－461-7304</v>
      </c>
      <c r="P19" s="984"/>
      <c r="Q19" s="984"/>
      <c r="R19" s="984"/>
      <c r="S19" s="984"/>
      <c r="T19" s="984"/>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002" t="s">
        <v>10</v>
      </c>
      <c r="D24" s="1011"/>
      <c r="E24" s="1012"/>
      <c r="F24" s="997" t="str">
        <f>+表紙!F48</f>
        <v>日産自動車株式会社　横浜工場　１・２地区</v>
      </c>
      <c r="G24" s="998"/>
      <c r="H24" s="998"/>
      <c r="I24" s="999"/>
      <c r="J24" s="999"/>
      <c r="K24" s="999"/>
      <c r="L24" s="999"/>
      <c r="M24" s="999"/>
      <c r="N24" s="999"/>
      <c r="O24" s="999"/>
      <c r="P24" s="985" t="s">
        <v>432</v>
      </c>
      <c r="Q24" s="986"/>
      <c r="R24" s="986"/>
      <c r="S24" s="986"/>
      <c r="T24" s="986"/>
      <c r="U24" s="987"/>
    </row>
    <row r="25" spans="1:22" ht="21.75" customHeight="1" x14ac:dyDescent="0.2">
      <c r="C25" s="1013"/>
      <c r="D25" s="1014"/>
      <c r="E25" s="1015"/>
      <c r="F25" s="1000"/>
      <c r="G25" s="1001"/>
      <c r="H25" s="1001"/>
      <c r="I25" s="1001"/>
      <c r="J25" s="1001"/>
      <c r="K25" s="1001"/>
      <c r="L25" s="1001"/>
      <c r="M25" s="1001"/>
      <c r="N25" s="1001"/>
      <c r="O25" s="1001"/>
      <c r="P25" s="988">
        <f>表紙!P49</f>
        <v>2165</v>
      </c>
      <c r="Q25" s="989"/>
      <c r="R25" s="989"/>
      <c r="S25" s="989"/>
      <c r="T25" s="989"/>
      <c r="U25" s="990"/>
    </row>
    <row r="26" spans="1:22" ht="26.25" customHeight="1" x14ac:dyDescent="0.2">
      <c r="C26" s="1002" t="s">
        <v>11</v>
      </c>
      <c r="D26" s="1003"/>
      <c r="E26" s="1004"/>
      <c r="F26" s="1021" t="str">
        <f>+表紙!F50</f>
        <v>神奈川県横浜市神奈川区宝町２</v>
      </c>
      <c r="G26" s="1022"/>
      <c r="H26" s="1022"/>
      <c r="I26" s="1022"/>
      <c r="J26" s="1022"/>
      <c r="K26" s="1022"/>
      <c r="L26" s="1022"/>
      <c r="M26" s="1022"/>
      <c r="N26" s="454" t="s">
        <v>172</v>
      </c>
      <c r="O26" s="383"/>
      <c r="P26" s="383"/>
      <c r="Q26" s="1016" t="str">
        <f>IF(+表紙!Q50="","",+表紙!Q50)</f>
        <v>080-4582－1310</v>
      </c>
      <c r="R26" s="1016"/>
      <c r="S26" s="1016"/>
      <c r="T26" s="1016"/>
      <c r="U26" s="1017"/>
    </row>
    <row r="27" spans="1:22" ht="26.25" customHeight="1" x14ac:dyDescent="0.2">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2">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991" t="str">
        <f>+表紙!F54</f>
        <v>Ｅ31－輸送用機械器具製造業</v>
      </c>
      <c r="G30" s="992"/>
      <c r="H30" s="992"/>
      <c r="I30" s="992"/>
      <c r="J30" s="992"/>
      <c r="K30" s="992"/>
      <c r="L30" s="282" t="s">
        <v>48</v>
      </c>
      <c r="M30" s="282"/>
      <c r="N30" s="993" t="str">
        <f>IF(COUNTA(表紙!N54)=1,+表紙!N54,"")</f>
        <v>自動車用エンジン・アクスル部品製造・組立</v>
      </c>
      <c r="O30" s="993"/>
      <c r="P30" s="993"/>
      <c r="Q30" s="993"/>
      <c r="R30" s="993"/>
      <c r="S30" s="993"/>
      <c r="T30" s="993"/>
      <c r="U30" s="994"/>
      <c r="V30" s="51"/>
    </row>
    <row r="31" spans="1:22" ht="27" customHeight="1" x14ac:dyDescent="0.2">
      <c r="C31" s="283"/>
      <c r="D31" s="452" t="s">
        <v>19</v>
      </c>
      <c r="E31" s="461" t="s">
        <v>240</v>
      </c>
      <c r="F31" s="663" t="s">
        <v>278</v>
      </c>
      <c r="G31" s="664"/>
      <c r="H31" s="664"/>
      <c r="I31" s="665"/>
      <c r="J31" s="657" t="s">
        <v>281</v>
      </c>
      <c r="K31" s="658"/>
      <c r="L31" s="658"/>
      <c r="M31" s="659"/>
      <c r="N31" s="982">
        <f>IF(+表紙!N55="","",+表紙!N55)</f>
        <v>251872</v>
      </c>
      <c r="O31" s="983"/>
      <c r="P31" s="983"/>
      <c r="Q31" s="983"/>
      <c r="R31" s="983"/>
      <c r="S31" s="289" t="str">
        <f>+表紙!S55</f>
        <v>百万円</v>
      </c>
      <c r="T31" s="385"/>
      <c r="U31" s="261"/>
    </row>
    <row r="32" spans="1:22" ht="27" customHeight="1" x14ac:dyDescent="0.2">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2">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2">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2">
      <c r="C37" s="286"/>
      <c r="D37" s="453" t="s">
        <v>24</v>
      </c>
      <c r="E37" s="455" t="s">
        <v>241</v>
      </c>
      <c r="F37" s="1061">
        <f>IF(+表紙!F61="","",+表紙!F61)</f>
        <v>1778</v>
      </c>
      <c r="G37" s="1062"/>
      <c r="H37" s="1062"/>
      <c r="I37" s="1062"/>
      <c r="J37" s="1062"/>
      <c r="K37" s="1062"/>
      <c r="L37" s="1062"/>
      <c r="M37" s="1062"/>
      <c r="N37" s="1062"/>
      <c r="O37" s="1062"/>
      <c r="P37" s="1062"/>
      <c r="Q37" s="1062"/>
      <c r="R37" s="1062"/>
      <c r="S37" s="1062"/>
      <c r="T37" s="1062"/>
      <c r="U37" s="1063"/>
    </row>
    <row r="38" spans="3:21" ht="14" customHeight="1" x14ac:dyDescent="0.2">
      <c r="C38" s="286"/>
      <c r="D38" s="502"/>
      <c r="E38" s="505"/>
      <c r="F38" s="1076"/>
      <c r="G38" s="1077"/>
      <c r="H38" s="1077"/>
      <c r="I38" s="1077"/>
      <c r="J38" s="1077"/>
      <c r="K38" s="1077"/>
      <c r="L38" s="1077"/>
      <c r="M38" s="1077"/>
      <c r="N38" s="1077"/>
      <c r="O38" s="1077"/>
      <c r="P38" s="1077"/>
      <c r="Q38" s="1077"/>
      <c r="R38" s="1077"/>
      <c r="S38" s="1077"/>
      <c r="T38" s="1077"/>
      <c r="U38" s="1078"/>
    </row>
    <row r="39" spans="3:21" ht="14" customHeight="1" x14ac:dyDescent="0.2">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4" customHeight="1" x14ac:dyDescent="0.2">
      <c r="C40" s="286"/>
      <c r="D40" s="503"/>
      <c r="E40" s="667"/>
      <c r="F40" s="1079"/>
      <c r="G40" s="1080"/>
      <c r="H40" s="1080"/>
      <c r="I40" s="1080"/>
      <c r="J40" s="1080"/>
      <c r="K40" s="1080"/>
      <c r="L40" s="1080"/>
      <c r="M40" s="1080"/>
      <c r="N40" s="1080"/>
      <c r="O40" s="1080"/>
      <c r="P40" s="1080"/>
      <c r="Q40" s="1080"/>
      <c r="R40" s="1080"/>
      <c r="S40" s="1080"/>
      <c r="T40" s="1080"/>
      <c r="U40" s="1081"/>
    </row>
    <row r="41" spans="3:21" ht="14" customHeight="1" x14ac:dyDescent="0.2">
      <c r="C41" s="286"/>
      <c r="D41" s="503"/>
      <c r="E41" s="667"/>
      <c r="F41" s="1079"/>
      <c r="G41" s="1080"/>
      <c r="H41" s="1080"/>
      <c r="I41" s="1080"/>
      <c r="J41" s="1080"/>
      <c r="K41" s="1080"/>
      <c r="L41" s="1080"/>
      <c r="M41" s="1080"/>
      <c r="N41" s="1080"/>
      <c r="O41" s="1080"/>
      <c r="P41" s="1080"/>
      <c r="Q41" s="1080"/>
      <c r="R41" s="1080"/>
      <c r="S41" s="1080"/>
      <c r="T41" s="1080"/>
      <c r="U41" s="1081"/>
    </row>
    <row r="42" spans="3:21" ht="14" customHeight="1" x14ac:dyDescent="0.2">
      <c r="C42" s="286"/>
      <c r="D42" s="503"/>
      <c r="E42" s="667"/>
      <c r="F42" s="1079"/>
      <c r="G42" s="1080"/>
      <c r="H42" s="1080"/>
      <c r="I42" s="1080"/>
      <c r="J42" s="1080"/>
      <c r="K42" s="1080"/>
      <c r="L42" s="1080"/>
      <c r="M42" s="1080"/>
      <c r="N42" s="1080"/>
      <c r="O42" s="1080"/>
      <c r="P42" s="1080"/>
      <c r="Q42" s="1080"/>
      <c r="R42" s="1080"/>
      <c r="S42" s="1080"/>
      <c r="T42" s="1080"/>
      <c r="U42" s="1081"/>
    </row>
    <row r="43" spans="3:21" ht="14" customHeight="1" x14ac:dyDescent="0.2">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4" customHeight="1" x14ac:dyDescent="0.2">
      <c r="C44" s="286"/>
      <c r="D44" s="670"/>
      <c r="E44" s="669"/>
      <c r="F44" s="1079"/>
      <c r="G44" s="1080"/>
      <c r="H44" s="1080"/>
      <c r="I44" s="1080"/>
      <c r="J44" s="1080"/>
      <c r="K44" s="1080"/>
      <c r="L44" s="1080"/>
      <c r="M44" s="1080"/>
      <c r="N44" s="1080"/>
      <c r="O44" s="1080"/>
      <c r="P44" s="1080"/>
      <c r="Q44" s="1080"/>
      <c r="R44" s="1080"/>
      <c r="S44" s="1080"/>
      <c r="T44" s="1080"/>
      <c r="U44" s="1081"/>
    </row>
    <row r="45" spans="3:21" ht="14" customHeight="1" x14ac:dyDescent="0.2">
      <c r="C45" s="286"/>
      <c r="D45" s="670"/>
      <c r="E45" s="669"/>
      <c r="F45" s="1079"/>
      <c r="G45" s="1080"/>
      <c r="H45" s="1080"/>
      <c r="I45" s="1080"/>
      <c r="J45" s="1080"/>
      <c r="K45" s="1080"/>
      <c r="L45" s="1080"/>
      <c r="M45" s="1080"/>
      <c r="N45" s="1080"/>
      <c r="O45" s="1080"/>
      <c r="P45" s="1080"/>
      <c r="Q45" s="1080"/>
      <c r="R45" s="1080"/>
      <c r="S45" s="1080"/>
      <c r="T45" s="1080"/>
      <c r="U45" s="1081"/>
    </row>
    <row r="46" spans="3:21" ht="14" customHeight="1" x14ac:dyDescent="0.2">
      <c r="C46" s="286"/>
      <c r="D46" s="670"/>
      <c r="E46" s="669"/>
      <c r="F46" s="1079"/>
      <c r="G46" s="1080"/>
      <c r="H46" s="1080"/>
      <c r="I46" s="1080"/>
      <c r="J46" s="1080"/>
      <c r="K46" s="1080"/>
      <c r="L46" s="1080"/>
      <c r="M46" s="1080"/>
      <c r="N46" s="1080"/>
      <c r="O46" s="1080"/>
      <c r="P46" s="1080"/>
      <c r="Q46" s="1080"/>
      <c r="R46" s="1080"/>
      <c r="S46" s="1080"/>
      <c r="T46" s="1080"/>
      <c r="U46" s="1081"/>
    </row>
    <row r="47" spans="3:21" ht="14" customHeight="1" x14ac:dyDescent="0.2">
      <c r="C47" s="286"/>
      <c r="D47" s="670"/>
      <c r="E47" s="669"/>
      <c r="F47" s="1079"/>
      <c r="G47" s="1080"/>
      <c r="H47" s="1080"/>
      <c r="I47" s="1080"/>
      <c r="J47" s="1080"/>
      <c r="K47" s="1080"/>
      <c r="L47" s="1080"/>
      <c r="M47" s="1080"/>
      <c r="N47" s="1080"/>
      <c r="O47" s="1080"/>
      <c r="P47" s="1080"/>
      <c r="Q47" s="1080"/>
      <c r="R47" s="1080"/>
      <c r="S47" s="1080"/>
      <c r="T47" s="1080"/>
      <c r="U47" s="1081"/>
    </row>
    <row r="48" spans="3:21" ht="14" customHeight="1" x14ac:dyDescent="0.2">
      <c r="C48" s="287"/>
      <c r="D48" s="504"/>
      <c r="E48" s="506"/>
      <c r="F48" s="1082"/>
      <c r="G48" s="1083"/>
      <c r="H48" s="1083"/>
      <c r="I48" s="1083"/>
      <c r="J48" s="1083"/>
      <c r="K48" s="1083"/>
      <c r="L48" s="1083"/>
      <c r="M48" s="1083"/>
      <c r="N48" s="1083"/>
      <c r="O48" s="1083"/>
      <c r="P48" s="1083"/>
      <c r="Q48" s="1083"/>
      <c r="R48" s="1083"/>
      <c r="S48" s="1083"/>
      <c r="T48" s="1083"/>
      <c r="U48" s="1084"/>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85"/>
      <c r="E53" s="1086"/>
      <c r="F53" s="1086"/>
      <c r="G53" s="1086"/>
      <c r="H53" s="1086"/>
      <c r="I53" s="1086"/>
      <c r="J53" s="1086"/>
      <c r="K53" s="1086"/>
      <c r="L53" s="1086"/>
      <c r="M53" s="1086"/>
      <c r="N53" s="1086"/>
      <c r="O53" s="1086"/>
      <c r="P53" s="1086"/>
      <c r="Q53" s="1086"/>
      <c r="R53" s="1086"/>
      <c r="S53" s="1086"/>
      <c r="T53" s="1086"/>
      <c r="U53" s="1087"/>
    </row>
    <row r="54" spans="3:21" ht="14" customHeight="1" x14ac:dyDescent="0.2">
      <c r="C54" s="283"/>
      <c r="D54" s="1085"/>
      <c r="E54" s="1086"/>
      <c r="F54" s="1086"/>
      <c r="G54" s="1086"/>
      <c r="H54" s="1086"/>
      <c r="I54" s="1086"/>
      <c r="J54" s="1086"/>
      <c r="K54" s="1086"/>
      <c r="L54" s="1086"/>
      <c r="M54" s="1086"/>
      <c r="N54" s="1086"/>
      <c r="O54" s="1086"/>
      <c r="P54" s="1086"/>
      <c r="Q54" s="1086"/>
      <c r="R54" s="1086"/>
      <c r="S54" s="1086"/>
      <c r="T54" s="1086"/>
      <c r="U54" s="1087"/>
    </row>
    <row r="55" spans="3:21" ht="14" customHeight="1" x14ac:dyDescent="0.2">
      <c r="C55" s="283"/>
      <c r="D55" s="1085"/>
      <c r="E55" s="1086"/>
      <c r="F55" s="1086"/>
      <c r="G55" s="1086"/>
      <c r="H55" s="1086"/>
      <c r="I55" s="1086"/>
      <c r="J55" s="1086"/>
      <c r="K55" s="1086"/>
      <c r="L55" s="1086"/>
      <c r="M55" s="1086"/>
      <c r="N55" s="1086"/>
      <c r="O55" s="1086"/>
      <c r="P55" s="1086"/>
      <c r="Q55" s="1086"/>
      <c r="R55" s="1086"/>
      <c r="S55" s="1086"/>
      <c r="T55" s="1086"/>
      <c r="U55" s="1087"/>
    </row>
    <row r="56" spans="3:21" ht="14" customHeight="1" x14ac:dyDescent="0.2">
      <c r="C56" s="283"/>
      <c r="D56" s="1085"/>
      <c r="E56" s="1086"/>
      <c r="F56" s="1086"/>
      <c r="G56" s="1086"/>
      <c r="H56" s="1086"/>
      <c r="I56" s="1086"/>
      <c r="J56" s="1086"/>
      <c r="K56" s="1086"/>
      <c r="L56" s="1086"/>
      <c r="M56" s="1086"/>
      <c r="N56" s="1086"/>
      <c r="O56" s="1086"/>
      <c r="P56" s="1086"/>
      <c r="Q56" s="1086"/>
      <c r="R56" s="1086"/>
      <c r="S56" s="1086"/>
      <c r="T56" s="1086"/>
      <c r="U56" s="1087"/>
    </row>
    <row r="57" spans="3:21" ht="14" customHeight="1" x14ac:dyDescent="0.2">
      <c r="C57" s="283"/>
      <c r="D57" s="1085"/>
      <c r="E57" s="1086"/>
      <c r="F57" s="1086"/>
      <c r="G57" s="1086"/>
      <c r="H57" s="1086"/>
      <c r="I57" s="1086"/>
      <c r="J57" s="1086"/>
      <c r="K57" s="1086"/>
      <c r="L57" s="1086"/>
      <c r="M57" s="1086"/>
      <c r="N57" s="1086"/>
      <c r="O57" s="1086"/>
      <c r="P57" s="1086"/>
      <c r="Q57" s="1086"/>
      <c r="R57" s="1086"/>
      <c r="S57" s="1086"/>
      <c r="T57" s="1086"/>
      <c r="U57" s="1087"/>
    </row>
    <row r="58" spans="3:21" ht="14" customHeight="1" x14ac:dyDescent="0.2">
      <c r="C58" s="283"/>
      <c r="D58" s="1085"/>
      <c r="E58" s="1086"/>
      <c r="F58" s="1086"/>
      <c r="G58" s="1086"/>
      <c r="H58" s="1086"/>
      <c r="I58" s="1086"/>
      <c r="J58" s="1086"/>
      <c r="K58" s="1086"/>
      <c r="L58" s="1086"/>
      <c r="M58" s="1086"/>
      <c r="N58" s="1086"/>
      <c r="O58" s="1086"/>
      <c r="P58" s="1086"/>
      <c r="Q58" s="1086"/>
      <c r="R58" s="1086"/>
      <c r="S58" s="1086"/>
      <c r="T58" s="1086"/>
      <c r="U58" s="1087"/>
    </row>
    <row r="59" spans="3:21" ht="14" customHeight="1" x14ac:dyDescent="0.2">
      <c r="C59" s="283"/>
      <c r="D59" s="1085"/>
      <c r="E59" s="1086"/>
      <c r="F59" s="1086"/>
      <c r="G59" s="1086"/>
      <c r="H59" s="1086"/>
      <c r="I59" s="1086"/>
      <c r="J59" s="1086"/>
      <c r="K59" s="1086"/>
      <c r="L59" s="1086"/>
      <c r="M59" s="1086"/>
      <c r="N59" s="1086"/>
      <c r="O59" s="1086"/>
      <c r="P59" s="1086"/>
      <c r="Q59" s="1086"/>
      <c r="R59" s="1086"/>
      <c r="S59" s="1086"/>
      <c r="T59" s="1086"/>
      <c r="U59" s="1087"/>
    </row>
    <row r="60" spans="3:21" ht="14" customHeight="1" x14ac:dyDescent="0.2">
      <c r="C60" s="283"/>
      <c r="D60" s="1085"/>
      <c r="E60" s="1086"/>
      <c r="F60" s="1086"/>
      <c r="G60" s="1086"/>
      <c r="H60" s="1086"/>
      <c r="I60" s="1086"/>
      <c r="J60" s="1086"/>
      <c r="K60" s="1086"/>
      <c r="L60" s="1086"/>
      <c r="M60" s="1086"/>
      <c r="N60" s="1086"/>
      <c r="O60" s="1086"/>
      <c r="P60" s="1086"/>
      <c r="Q60" s="1086"/>
      <c r="R60" s="1086"/>
      <c r="S60" s="1086"/>
      <c r="T60" s="1086"/>
      <c r="U60" s="1087"/>
    </row>
    <row r="61" spans="3:21" ht="14" customHeight="1" x14ac:dyDescent="0.2">
      <c r="C61" s="283"/>
      <c r="D61" s="1085"/>
      <c r="E61" s="1086"/>
      <c r="F61" s="1086"/>
      <c r="G61" s="1086"/>
      <c r="H61" s="1086"/>
      <c r="I61" s="1086"/>
      <c r="J61" s="1086"/>
      <c r="K61" s="1086"/>
      <c r="L61" s="1086"/>
      <c r="M61" s="1086"/>
      <c r="N61" s="1086"/>
      <c r="O61" s="1086"/>
      <c r="P61" s="1086"/>
      <c r="Q61" s="1086"/>
      <c r="R61" s="1086"/>
      <c r="S61" s="1086"/>
      <c r="T61" s="1086"/>
      <c r="U61" s="1087"/>
    </row>
    <row r="62" spans="3:21" ht="14" customHeight="1" x14ac:dyDescent="0.2">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92"/>
      <c r="D65" s="1071"/>
      <c r="E65" s="1074"/>
      <c r="F65" s="293" t="s">
        <v>252</v>
      </c>
      <c r="G65" s="466"/>
      <c r="H65" s="466"/>
      <c r="I65" s="466"/>
      <c r="J65" s="466"/>
      <c r="K65" s="1070">
        <f>+表紙!K89</f>
        <v>6</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2838.1</v>
      </c>
      <c r="L66" s="1068"/>
      <c r="M66" s="1068"/>
      <c r="N66" s="1068"/>
      <c r="O66" s="1068"/>
      <c r="P66" s="300" t="s">
        <v>13</v>
      </c>
      <c r="Q66" s="1066"/>
      <c r="R66" s="1066"/>
      <c r="S66" s="1066"/>
      <c r="T66" s="1066"/>
      <c r="U66" s="1067"/>
      <c r="V66" s="467"/>
      <c r="W66" s="467"/>
      <c r="X66" s="391"/>
    </row>
    <row r="67" spans="1:24" ht="14"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2">
      <c r="C69" s="1092"/>
      <c r="D69" s="1071"/>
      <c r="E69" s="1074"/>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92"/>
      <c r="D70" s="1071"/>
      <c r="E70" s="1074"/>
      <c r="F70" s="1052" t="str">
        <f>IF(COUNTA(表紙!F94)=1,+表紙!F94,"")</f>
        <v>■廃棄物削減アイテムの発掘と推進
①廃棄物削減推進組織による3R活動の促進
②有価化促進
③分別精度の向上</v>
      </c>
      <c r="G70" s="1053"/>
      <c r="H70" s="1053"/>
      <c r="I70" s="1053"/>
      <c r="J70" s="1053"/>
      <c r="K70" s="1053"/>
      <c r="L70" s="1053"/>
      <c r="M70" s="1053"/>
      <c r="N70" s="1053"/>
      <c r="O70" s="1053"/>
      <c r="P70" s="1053"/>
      <c r="Q70" s="1053"/>
      <c r="R70" s="1053"/>
      <c r="S70" s="1053"/>
      <c r="T70" s="1053"/>
      <c r="U70" s="1054"/>
      <c r="V70" s="308"/>
    </row>
    <row r="71" spans="1:24" ht="14" customHeight="1" x14ac:dyDescent="0.2">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4" customHeight="1" x14ac:dyDescent="0.2">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4" customHeight="1" x14ac:dyDescent="0.2">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4" customHeight="1" x14ac:dyDescent="0.2">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2">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4" customHeight="1" x14ac:dyDescent="0.2">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4" customHeight="1" x14ac:dyDescent="0.2">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4" customHeight="1" x14ac:dyDescent="0.2">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2">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59"/>
      <c r="D80" s="1047"/>
      <c r="E80" s="1044"/>
      <c r="F80" s="293" t="s">
        <v>252</v>
      </c>
      <c r="G80" s="297"/>
      <c r="H80" s="297"/>
      <c r="I80" s="297"/>
      <c r="J80" s="297"/>
      <c r="K80" s="1070">
        <f>+表紙!K104</f>
        <v>6</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2781.5000000000005</v>
      </c>
      <c r="L81" s="1068"/>
      <c r="M81" s="1068"/>
      <c r="N81" s="1068"/>
      <c r="O81" s="1068"/>
      <c r="P81" s="303" t="s">
        <v>13</v>
      </c>
      <c r="Q81" s="1066"/>
      <c r="R81" s="1066"/>
      <c r="S81" s="1066"/>
      <c r="T81" s="1066"/>
      <c r="U81" s="1067"/>
      <c r="V81" s="467"/>
      <c r="W81" s="467"/>
      <c r="X81" s="309"/>
    </row>
    <row r="82" spans="1:24" ht="14"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2">
      <c r="C84" s="1059"/>
      <c r="D84" s="1047"/>
      <c r="E84" s="1044"/>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59"/>
      <c r="D85" s="1047"/>
      <c r="E85" s="1044"/>
      <c r="F85" s="1052" t="str">
        <f>IF(COUNTA(表紙!F109)=1,+表紙!F109,"")</f>
        <v>■廃棄物削減アイテムの発掘と推進
①廃棄物削減推進組織による3R活動の促進
②有価化促進
③分別精度の向上</v>
      </c>
      <c r="G85" s="1053"/>
      <c r="H85" s="1053"/>
      <c r="I85" s="1053"/>
      <c r="J85" s="1053"/>
      <c r="K85" s="1053"/>
      <c r="L85" s="1053"/>
      <c r="M85" s="1053"/>
      <c r="N85" s="1053"/>
      <c r="O85" s="1053"/>
      <c r="P85" s="1053"/>
      <c r="Q85" s="1053"/>
      <c r="R85" s="1053"/>
      <c r="S85" s="1053"/>
      <c r="T85" s="1053"/>
      <c r="U85" s="1054"/>
      <c r="V85" s="321"/>
    </row>
    <row r="86" spans="1:24" ht="14" customHeight="1" x14ac:dyDescent="0.2">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4" customHeight="1" x14ac:dyDescent="0.2">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4" customHeight="1" x14ac:dyDescent="0.2">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4" customHeight="1" x14ac:dyDescent="0.2">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4" customHeight="1" x14ac:dyDescent="0.2">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4" customHeight="1" x14ac:dyDescent="0.2">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4" customHeight="1" x14ac:dyDescent="0.2">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4" customHeight="1" x14ac:dyDescent="0.2">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47"/>
      <c r="E96" s="1044"/>
      <c r="F96" s="1052" t="str">
        <f>IF(COUNTA(表紙!F120)=1,+表紙!F120,"")</f>
        <v>新入社員、移動者に対しては都度廃棄物分別教育を実施している。
廃棄物分別パトロールを実施し、不具合箇所の改善を行い分別意識を向上させる。</v>
      </c>
      <c r="G96" s="1053"/>
      <c r="H96" s="1053"/>
      <c r="I96" s="1053"/>
      <c r="J96" s="1053"/>
      <c r="K96" s="1053"/>
      <c r="L96" s="1053"/>
      <c r="M96" s="1053"/>
      <c r="N96" s="1053"/>
      <c r="O96" s="1053"/>
      <c r="P96" s="1053"/>
      <c r="Q96" s="1053"/>
      <c r="R96" s="1053"/>
      <c r="S96" s="1053"/>
      <c r="T96" s="1053"/>
      <c r="U96" s="1054"/>
      <c r="V96" s="321"/>
    </row>
    <row r="97" spans="3:25" ht="14" customHeight="1" x14ac:dyDescent="0.2">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4" customHeight="1" x14ac:dyDescent="0.2">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4" customHeight="1" x14ac:dyDescent="0.2">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4" customHeight="1" x14ac:dyDescent="0.2">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2">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47"/>
      <c r="E102" s="1044"/>
      <c r="F102" s="1099" t="str">
        <f>IF(COUNTA(表紙!F126)=1,+表紙!F126,"")</f>
        <v>現状を継続する。</v>
      </c>
      <c r="G102" s="1100"/>
      <c r="H102" s="1100"/>
      <c r="I102" s="1100"/>
      <c r="J102" s="1100"/>
      <c r="K102" s="1100"/>
      <c r="L102" s="1100"/>
      <c r="M102" s="1100"/>
      <c r="N102" s="1100"/>
      <c r="O102" s="1100"/>
      <c r="P102" s="1100"/>
      <c r="Q102" s="1100"/>
      <c r="R102" s="1100"/>
      <c r="S102" s="1100"/>
      <c r="T102" s="1100"/>
      <c r="U102" s="1101"/>
      <c r="V102" s="321"/>
    </row>
    <row r="103" spans="3:25" ht="14" customHeight="1" x14ac:dyDescent="0.2">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4" customHeight="1" x14ac:dyDescent="0.2">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4" customHeight="1" x14ac:dyDescent="0.2">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4" customHeight="1" x14ac:dyDescent="0.2">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4" customHeight="1" x14ac:dyDescent="0.2">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4" customHeight="1" x14ac:dyDescent="0.2">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4" customHeight="1" x14ac:dyDescent="0.2">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4" customHeight="1" x14ac:dyDescent="0.2">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4" customHeight="1" x14ac:dyDescent="0.2">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4" customHeight="1" x14ac:dyDescent="0.2">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4" customHeight="1" x14ac:dyDescent="0.2">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4" customHeight="1" x14ac:dyDescent="0.2">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4" customHeight="1" x14ac:dyDescent="0.2">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2">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4" customHeight="1" x14ac:dyDescent="0.2">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4" customHeight="1" x14ac:dyDescent="0.2">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4" customHeight="1" x14ac:dyDescent="0.2">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4" customHeight="1" x14ac:dyDescent="0.2">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4" customHeight="1" x14ac:dyDescent="0.2">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4" customHeight="1" x14ac:dyDescent="0.2">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4" customHeight="1" x14ac:dyDescent="0.2">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4" customHeight="1" x14ac:dyDescent="0.2">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8" customHeight="1" x14ac:dyDescent="0.2">
      <c r="C134" s="325"/>
      <c r="D134" s="1047"/>
      <c r="E134" s="1044"/>
      <c r="F134" s="798" t="s">
        <v>258</v>
      </c>
      <c r="G134" s="799"/>
      <c r="H134" s="799"/>
      <c r="I134" s="799"/>
      <c r="J134" s="799"/>
      <c r="K134" s="1075">
        <f>+表紙!K158</f>
        <v>3.8000000000000007</v>
      </c>
      <c r="L134" s="1075"/>
      <c r="M134" s="1075"/>
      <c r="N134" s="1075"/>
      <c r="O134" s="1075"/>
      <c r="P134" s="463" t="s">
        <v>13</v>
      </c>
      <c r="Q134" s="1094" t="s">
        <v>255</v>
      </c>
      <c r="R134" s="1094"/>
      <c r="S134" s="1094"/>
      <c r="T134" s="1094"/>
      <c r="U134" s="1095"/>
      <c r="V134" s="467"/>
      <c r="W134" s="467"/>
      <c r="X134" s="321"/>
      <c r="Y134" s="341"/>
    </row>
    <row r="135" spans="3:25" ht="14" customHeight="1" x14ac:dyDescent="0.2">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4" customHeight="1" x14ac:dyDescent="0.2">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4" customHeight="1" x14ac:dyDescent="0.2">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4" customHeight="1" x14ac:dyDescent="0.2">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4" customHeight="1" x14ac:dyDescent="0.2">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4" customHeight="1" x14ac:dyDescent="0.2">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4" customHeight="1" x14ac:dyDescent="0.2">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4" customHeight="1" x14ac:dyDescent="0.2">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4" customHeight="1" x14ac:dyDescent="0.2">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8" customHeight="1" x14ac:dyDescent="0.2">
      <c r="C146" s="325"/>
      <c r="D146" s="1047"/>
      <c r="E146" s="1044"/>
      <c r="F146" s="798" t="s">
        <v>262</v>
      </c>
      <c r="G146" s="799"/>
      <c r="H146" s="799"/>
      <c r="I146" s="799"/>
      <c r="J146" s="799"/>
      <c r="K146" s="1075">
        <f>+表紙!K170</f>
        <v>3.6999999999999993</v>
      </c>
      <c r="L146" s="1075"/>
      <c r="M146" s="1075"/>
      <c r="N146" s="1075"/>
      <c r="O146" s="1075"/>
      <c r="P146" s="463" t="s">
        <v>13</v>
      </c>
      <c r="Q146" s="1094" t="s">
        <v>362</v>
      </c>
      <c r="R146" s="1094"/>
      <c r="S146" s="1094"/>
      <c r="T146" s="1094"/>
      <c r="U146" s="1095"/>
      <c r="V146" s="467"/>
      <c r="W146" s="467"/>
      <c r="X146" s="321"/>
      <c r="Y146" s="341"/>
    </row>
    <row r="147" spans="3:25" ht="15" customHeight="1" x14ac:dyDescent="0.2">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4" customHeight="1" x14ac:dyDescent="0.2">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4" customHeight="1" x14ac:dyDescent="0.2">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4" customHeight="1" x14ac:dyDescent="0.2">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4" customHeight="1" x14ac:dyDescent="0.2">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4" customHeight="1" x14ac:dyDescent="0.2">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4" customHeight="1" x14ac:dyDescent="0.2">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4" customHeight="1" x14ac:dyDescent="0.2">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2">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4" customHeight="1" x14ac:dyDescent="0.2">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4" customHeight="1" x14ac:dyDescent="0.2">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4" customHeight="1" x14ac:dyDescent="0.2">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4" customHeight="1" x14ac:dyDescent="0.2">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4" customHeight="1" x14ac:dyDescent="0.2">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4" customHeight="1" x14ac:dyDescent="0.2">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4" customHeight="1" x14ac:dyDescent="0.2">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4" customHeight="1" x14ac:dyDescent="0.2">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4" customHeight="1" x14ac:dyDescent="0.2">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2">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2">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4" customHeight="1" x14ac:dyDescent="0.2">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4" customHeight="1" x14ac:dyDescent="0.2">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4" customHeight="1" x14ac:dyDescent="0.2">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4" customHeight="1" x14ac:dyDescent="0.2">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4" customHeight="1" x14ac:dyDescent="0.2">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4" customHeight="1" x14ac:dyDescent="0.2">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4" customHeight="1" x14ac:dyDescent="0.2">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4" customHeight="1" x14ac:dyDescent="0.2">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47"/>
      <c r="E184" s="1044"/>
      <c r="F184" s="1115" t="s">
        <v>267</v>
      </c>
      <c r="G184" s="1116"/>
      <c r="H184" s="1116"/>
      <c r="I184" s="1116"/>
      <c r="J184" s="1116"/>
      <c r="K184" s="1075">
        <f>+表紙!K208</f>
        <v>2834.2999999999997</v>
      </c>
      <c r="L184" s="1075"/>
      <c r="M184" s="1075"/>
      <c r="N184" s="1075"/>
      <c r="O184" s="1075"/>
      <c r="P184" s="327" t="s">
        <v>13</v>
      </c>
      <c r="Q184" s="1105" t="s">
        <v>293</v>
      </c>
      <c r="R184" s="1106"/>
      <c r="S184" s="1106"/>
      <c r="T184" s="1106"/>
      <c r="U184" s="1107"/>
      <c r="V184" s="467"/>
      <c r="W184" s="467"/>
      <c r="X184" s="321"/>
      <c r="Y184" s="341"/>
    </row>
    <row r="185" spans="3:25" ht="43.25" customHeight="1" x14ac:dyDescent="0.2">
      <c r="C185" s="325"/>
      <c r="D185" s="1047"/>
      <c r="E185" s="1044"/>
      <c r="F185" s="328"/>
      <c r="G185" s="798" t="s">
        <v>223</v>
      </c>
      <c r="H185" s="799"/>
      <c r="I185" s="799"/>
      <c r="J185" s="799"/>
      <c r="K185" s="1075">
        <f>+表紙!K209</f>
        <v>76.599999999999994</v>
      </c>
      <c r="L185" s="1075"/>
      <c r="M185" s="1075"/>
      <c r="N185" s="1075"/>
      <c r="O185" s="1075"/>
      <c r="P185" s="459" t="s">
        <v>13</v>
      </c>
      <c r="Q185" s="1108"/>
      <c r="R185" s="1109"/>
      <c r="S185" s="1109"/>
      <c r="T185" s="1109"/>
      <c r="U185" s="1110"/>
      <c r="V185" s="467"/>
      <c r="W185" s="467"/>
      <c r="X185" s="321"/>
      <c r="Y185" s="341"/>
    </row>
    <row r="186" spans="3:25" ht="43.25" customHeight="1" x14ac:dyDescent="0.2">
      <c r="C186" s="325"/>
      <c r="D186" s="1047"/>
      <c r="E186" s="1044"/>
      <c r="F186" s="328"/>
      <c r="G186" s="798" t="s">
        <v>224</v>
      </c>
      <c r="H186" s="799"/>
      <c r="I186" s="799"/>
      <c r="J186" s="799"/>
      <c r="K186" s="1075">
        <f>+表紙!K210</f>
        <v>2834.2999999999997</v>
      </c>
      <c r="L186" s="1075"/>
      <c r="M186" s="1075"/>
      <c r="N186" s="1075"/>
      <c r="O186" s="1075"/>
      <c r="P186" s="459" t="s">
        <v>13</v>
      </c>
      <c r="Q186" s="1108"/>
      <c r="R186" s="1109"/>
      <c r="S186" s="1109"/>
      <c r="T186" s="1109"/>
      <c r="U186" s="1110"/>
      <c r="V186" s="467"/>
      <c r="W186" s="467"/>
      <c r="X186" s="321"/>
      <c r="Y186" s="341"/>
    </row>
    <row r="187" spans="3:25" ht="43.25" customHeight="1" x14ac:dyDescent="0.2">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5" customHeight="1" x14ac:dyDescent="0.2">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4" customHeight="1" x14ac:dyDescent="0.2">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4" customHeight="1" x14ac:dyDescent="0.2">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4" customHeight="1" x14ac:dyDescent="0.2">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4" customHeight="1" x14ac:dyDescent="0.2">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4" customHeight="1" x14ac:dyDescent="0.2">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4" customHeight="1" x14ac:dyDescent="0.2">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4" customHeight="1" x14ac:dyDescent="0.2">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4" customHeight="1" x14ac:dyDescent="0.2">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4" customHeight="1" x14ac:dyDescent="0.2">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2">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2">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47"/>
      <c r="E201" s="1044"/>
      <c r="F201" s="1115" t="s">
        <v>267</v>
      </c>
      <c r="G201" s="1116"/>
      <c r="H201" s="1116"/>
      <c r="I201" s="1116"/>
      <c r="J201" s="1116"/>
      <c r="K201" s="1075">
        <f>+表紙!K225</f>
        <v>2777.8000000000006</v>
      </c>
      <c r="L201" s="1075"/>
      <c r="M201" s="1075"/>
      <c r="N201" s="1075"/>
      <c r="O201" s="1075"/>
      <c r="P201" s="327" t="s">
        <v>13</v>
      </c>
      <c r="Q201" s="1105" t="s">
        <v>366</v>
      </c>
      <c r="R201" s="1106"/>
      <c r="S201" s="1106"/>
      <c r="T201" s="1106"/>
      <c r="U201" s="1107"/>
      <c r="V201" s="365"/>
      <c r="W201" s="365"/>
      <c r="X201" s="321"/>
      <c r="Y201" s="341"/>
    </row>
    <row r="202" spans="3:25" ht="45" customHeight="1" x14ac:dyDescent="0.2">
      <c r="C202" s="325"/>
      <c r="D202" s="1047"/>
      <c r="E202" s="1044"/>
      <c r="F202" s="328"/>
      <c r="G202" s="798" t="s">
        <v>223</v>
      </c>
      <c r="H202" s="799"/>
      <c r="I202" s="799"/>
      <c r="J202" s="799"/>
      <c r="K202" s="1075">
        <f>+表紙!K226</f>
        <v>75.099999999999994</v>
      </c>
      <c r="L202" s="1075"/>
      <c r="M202" s="1075"/>
      <c r="N202" s="1075"/>
      <c r="O202" s="1075"/>
      <c r="P202" s="459" t="s">
        <v>13</v>
      </c>
      <c r="Q202" s="1108"/>
      <c r="R202" s="1109"/>
      <c r="S202" s="1109"/>
      <c r="T202" s="1109"/>
      <c r="U202" s="1110"/>
      <c r="V202" s="365"/>
      <c r="W202" s="365"/>
      <c r="X202" s="321"/>
      <c r="Y202" s="341"/>
    </row>
    <row r="203" spans="3:25" ht="45" customHeight="1" x14ac:dyDescent="0.2">
      <c r="C203" s="325"/>
      <c r="D203" s="1047"/>
      <c r="E203" s="1044"/>
      <c r="F203" s="328"/>
      <c r="G203" s="798" t="s">
        <v>224</v>
      </c>
      <c r="H203" s="799"/>
      <c r="I203" s="799"/>
      <c r="J203" s="799"/>
      <c r="K203" s="1075">
        <f>+表紙!K227</f>
        <v>2777.8000000000006</v>
      </c>
      <c r="L203" s="1075"/>
      <c r="M203" s="1075"/>
      <c r="N203" s="1075"/>
      <c r="O203" s="1075"/>
      <c r="P203" s="459" t="s">
        <v>13</v>
      </c>
      <c r="Q203" s="1108"/>
      <c r="R203" s="1109"/>
      <c r="S203" s="1109"/>
      <c r="T203" s="1109"/>
      <c r="U203" s="1110"/>
      <c r="V203" s="365"/>
      <c r="W203" s="365"/>
      <c r="X203" s="321"/>
      <c r="Y203" s="341"/>
    </row>
    <row r="204" spans="3:25" ht="45" customHeight="1" x14ac:dyDescent="0.2">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2">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4" customHeight="1" x14ac:dyDescent="0.2">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4" customHeight="1" x14ac:dyDescent="0.2">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4" customHeight="1" x14ac:dyDescent="0.2">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4" customHeight="1" x14ac:dyDescent="0.2">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4" customHeight="1" x14ac:dyDescent="0.2">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4" customHeight="1" x14ac:dyDescent="0.2">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4" customHeight="1" x14ac:dyDescent="0.2">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4" customHeight="1" x14ac:dyDescent="0.2">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4" customHeight="1" x14ac:dyDescent="0.2">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2">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1" customHeight="1" x14ac:dyDescent="0.2">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2">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1" customHeight="1" x14ac:dyDescent="0.2">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5" customHeight="1" x14ac:dyDescent="0.2">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1" customHeight="1" x14ac:dyDescent="0.2">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2" t="s">
        <v>170</v>
      </c>
      <c r="C4" s="1122"/>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Y15" sqref="Y15"/>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454.4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7.5</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v>11.2</v>
      </c>
      <c r="P18" s="827"/>
      <c r="Q18" s="827"/>
      <c r="R18" s="827"/>
      <c r="S18" s="67" t="s">
        <v>14</v>
      </c>
      <c r="T18"/>
      <c r="U18" s="349"/>
      <c r="V18"/>
      <c r="W18" s="233"/>
      <c r="X18" s="905">
        <f>+ROUND(AG9,1)+ROUND(AG12,1)+ROUND(AG15,1)+AG18</f>
        <v>7.5</v>
      </c>
      <c r="Y18" s="906"/>
      <c r="Z18" s="906"/>
      <c r="AA18" s="67" t="s">
        <v>4</v>
      </c>
      <c r="AB18" s="232"/>
      <c r="AC18" s="232"/>
      <c r="AD18" s="872"/>
      <c r="AG18" s="862">
        <f>+ROUND(AN18,1)+ROUND(AN21,1)</f>
        <v>7.5</v>
      </c>
      <c r="AH18" s="907"/>
      <c r="AI18" s="907"/>
      <c r="AJ18" s="907"/>
      <c r="AK18" s="59" t="s">
        <v>13</v>
      </c>
      <c r="AL18" s="70"/>
      <c r="AN18" s="423">
        <f>+ROUND(AT16,1)+ROUND(AT17,1)+ROUND(AT18,1)</f>
        <v>7.5</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3.6999999999999993</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463.59999999999997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450.7</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3.8000000000000007</v>
      </c>
      <c r="G27" s="875"/>
      <c r="H27" s="234" t="s">
        <v>198</v>
      </c>
      <c r="L27" s="872"/>
      <c r="O27" s="862">
        <f>+Q30+ROUND(Q33,1)</f>
        <v>443.2</v>
      </c>
      <c r="P27" s="863"/>
      <c r="Q27" s="863"/>
      <c r="R27" s="863"/>
      <c r="S27" s="59" t="s">
        <v>38</v>
      </c>
      <c r="T27" s="80"/>
      <c r="U27" s="80"/>
      <c r="X27" s="78" t="s">
        <v>39</v>
      </c>
      <c r="Y27" s="81"/>
      <c r="AG27" s="68"/>
      <c r="AH27" s="68"/>
      <c r="AI27" s="68"/>
      <c r="AJ27" s="68"/>
      <c r="AK27" s="905">
        <f>+AG18+O27</f>
        <v>450.7</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443.2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459.8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25.6</v>
      </c>
      <c r="G30" s="875"/>
      <c r="H30" s="234" t="s">
        <v>198</v>
      </c>
      <c r="L30" s="872"/>
      <c r="O30" s="71"/>
      <c r="Q30" s="862">
        <f>+ROUND(Z28,1)+ROUND(Z29,1)+ROUND(Z30,1)</f>
        <v>443.2</v>
      </c>
      <c r="R30" s="863"/>
      <c r="S30" s="863"/>
      <c r="T30" s="863"/>
      <c r="U30" s="59" t="s">
        <v>16</v>
      </c>
      <c r="X30" s="860" t="s">
        <v>186</v>
      </c>
      <c r="Y30" s="861"/>
      <c r="Z30" s="853"/>
      <c r="AA30" s="854"/>
      <c r="AB30" s="854"/>
      <c r="AC30" s="854"/>
      <c r="AD30" s="854"/>
      <c r="AE30" s="59" t="s">
        <v>13</v>
      </c>
      <c r="AK30" s="814">
        <v>25.1</v>
      </c>
      <c r="AL30" s="815"/>
      <c r="AM30" s="815"/>
      <c r="AN30" s="815"/>
      <c r="AO30" s="67" t="s">
        <v>13</v>
      </c>
      <c r="AR30" s="921"/>
      <c r="AS30" s="918"/>
      <c r="AT30" s="918"/>
      <c r="AU30" s="919"/>
    </row>
    <row r="31" spans="2:48" ht="27" customHeight="1" thickTop="1" thickBot="1" x14ac:dyDescent="0.25">
      <c r="B31" s="888" t="s">
        <v>375</v>
      </c>
      <c r="C31" s="839"/>
      <c r="D31" s="839"/>
      <c r="E31" s="840"/>
      <c r="F31" s="874">
        <v>459.8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1430.9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1460.1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1430.9</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1430.9</v>
      </c>
      <c r="P27" s="863"/>
      <c r="Q27" s="863"/>
      <c r="R27" s="863"/>
      <c r="S27" s="59" t="s">
        <v>38</v>
      </c>
      <c r="T27" s="80"/>
      <c r="U27" s="80"/>
      <c r="X27" s="78" t="s">
        <v>39</v>
      </c>
      <c r="Y27" s="81"/>
      <c r="AG27" s="68"/>
      <c r="AH27" s="68"/>
      <c r="AI27" s="68"/>
      <c r="AJ27" s="68"/>
      <c r="AK27" s="905">
        <f>+AG18+O27</f>
        <v>1430.9</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1430.9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1460.1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1430.9</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1460.1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7"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2"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835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852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835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835</v>
      </c>
      <c r="P27" s="863"/>
      <c r="Q27" s="863"/>
      <c r="R27" s="863"/>
      <c r="S27" s="59" t="s">
        <v>38</v>
      </c>
      <c r="T27" s="80"/>
      <c r="U27" s="80"/>
      <c r="X27" s="78" t="s">
        <v>39</v>
      </c>
      <c r="Y27" s="81"/>
      <c r="AG27" s="68"/>
      <c r="AH27" s="68"/>
      <c r="AI27" s="68"/>
      <c r="AJ27" s="68"/>
      <c r="AK27" s="905">
        <f>+AG18+O27</f>
        <v>835</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835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852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0.2</v>
      </c>
      <c r="G30" s="875"/>
      <c r="H30" s="234" t="s">
        <v>198</v>
      </c>
      <c r="L30" s="872"/>
      <c r="O30" s="71"/>
      <c r="Q30" s="862">
        <f>+ROUND(Z28,1)+ROUND(Z29,1)+ROUND(Z30,1)</f>
        <v>835</v>
      </c>
      <c r="R30" s="863"/>
      <c r="S30" s="863"/>
      <c r="T30" s="863"/>
      <c r="U30" s="59" t="s">
        <v>16</v>
      </c>
      <c r="X30" s="860" t="s">
        <v>186</v>
      </c>
      <c r="Y30" s="861"/>
      <c r="Z30" s="853"/>
      <c r="AA30" s="854"/>
      <c r="AB30" s="854"/>
      <c r="AC30" s="854"/>
      <c r="AD30" s="854"/>
      <c r="AE30" s="59" t="s">
        <v>13</v>
      </c>
      <c r="AK30" s="814">
        <v>0.2</v>
      </c>
      <c r="AL30" s="815"/>
      <c r="AM30" s="815"/>
      <c r="AN30" s="815"/>
      <c r="AO30" s="67" t="s">
        <v>13</v>
      </c>
      <c r="AR30" s="921"/>
      <c r="AS30" s="918"/>
      <c r="AT30" s="918"/>
      <c r="AU30" s="919"/>
    </row>
    <row r="31" spans="2:48" ht="27" customHeight="1" thickTop="1" thickBot="1" x14ac:dyDescent="0.25">
      <c r="B31" s="888" t="s">
        <v>375</v>
      </c>
      <c r="C31" s="839"/>
      <c r="D31" s="839"/>
      <c r="E31" s="840"/>
      <c r="F31" s="874">
        <v>852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2"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日産自動車株式会社　横浜工場　１・２地区</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54.3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55.4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54.3</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54.3</v>
      </c>
      <c r="P27" s="863"/>
      <c r="Q27" s="863"/>
      <c r="R27" s="863"/>
      <c r="S27" s="59" t="s">
        <v>38</v>
      </c>
      <c r="T27" s="80"/>
      <c r="U27" s="80"/>
      <c r="X27" s="78" t="s">
        <v>39</v>
      </c>
      <c r="Y27" s="81"/>
      <c r="AG27" s="68"/>
      <c r="AH27" s="68"/>
      <c r="AI27" s="68"/>
      <c r="AJ27" s="68"/>
      <c r="AK27" s="905">
        <f>+AG18+O27</f>
        <v>54.3</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54.3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55.4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45.7</v>
      </c>
      <c r="G30" s="875"/>
      <c r="H30" s="234" t="s">
        <v>198</v>
      </c>
      <c r="L30" s="872"/>
      <c r="O30" s="71"/>
      <c r="Q30" s="862">
        <f>+ROUND(Z28,1)+ROUND(Z29,1)+ROUND(Z30,1)</f>
        <v>54.3</v>
      </c>
      <c r="R30" s="863"/>
      <c r="S30" s="863"/>
      <c r="T30" s="863"/>
      <c r="U30" s="59" t="s">
        <v>16</v>
      </c>
      <c r="X30" s="860" t="s">
        <v>186</v>
      </c>
      <c r="Y30" s="861"/>
      <c r="Z30" s="853"/>
      <c r="AA30" s="854"/>
      <c r="AB30" s="854"/>
      <c r="AC30" s="854"/>
      <c r="AD30" s="854"/>
      <c r="AE30" s="59" t="s">
        <v>13</v>
      </c>
      <c r="AK30" s="814">
        <v>44.8</v>
      </c>
      <c r="AL30" s="815"/>
      <c r="AM30" s="815"/>
      <c r="AN30" s="815"/>
      <c r="AO30" s="67" t="s">
        <v>13</v>
      </c>
      <c r="AR30" s="921"/>
      <c r="AS30" s="918"/>
      <c r="AT30" s="918"/>
      <c r="AU30" s="919"/>
    </row>
    <row r="31" spans="2:48" ht="27" customHeight="1" thickTop="1" thickBot="1" x14ac:dyDescent="0.25">
      <c r="B31" s="888" t="s">
        <v>375</v>
      </c>
      <c r="C31" s="839"/>
      <c r="D31" s="839"/>
      <c r="E31" s="840"/>
      <c r="F31" s="874">
        <v>55.4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