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0C6FD2A5-D606-477C-89A1-FA9E9351C015}"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Y18" i="91"/>
  <c r="P16" i="91" s="1"/>
  <c r="X58" i="94" s="1"/>
  <c r="N49" i="94" l="1"/>
  <c r="H31" i="77"/>
  <c r="K49" i="94"/>
  <c r="M49" i="94"/>
  <c r="AL27" i="91"/>
  <c r="X47" i="94" s="1"/>
  <c r="H31" i="76"/>
  <c r="J49" i="94"/>
  <c r="P42" i="94"/>
  <c r="P41" i="94" s="1"/>
  <c r="P19" i="94" s="1"/>
  <c r="H31" i="74"/>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P16" i="75" l="1"/>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indexed="81"/>
            <rFont val="ＭＳ Ｐゴシック"/>
            <family val="3"/>
            <charset val="128"/>
          </rPr>
          <t xml:space="preserve">産業分類をメニューから選んでください。
</t>
        </r>
      </text>
    </comment>
    <comment ref="L52" authorId="0" shapeId="0" xr:uid="{00000000-0006-0000-0000-00000600000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00000000-0006-0000-09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00000000-0006-0000-09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00000000-0006-0000-09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00000000-0006-0000-09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00000000-0006-0000-0A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00000000-0006-0000-0A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00000000-0006-0000-0A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00000000-0006-0000-0A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00000000-0006-0000-0B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00000000-0006-0000-0B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00000000-0006-0000-0B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00000000-0006-0000-0B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00000000-0006-0000-0C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00000000-0006-0000-0C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00000000-0006-0000-0C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00000000-0006-0000-0C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00000000-0006-0000-0D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00000000-0006-0000-0D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00000000-0006-0000-0D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00000000-0006-0000-0D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00000000-0006-0000-0E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00000000-0006-0000-0E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00000000-0006-0000-0E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00000000-0006-0000-0E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00000000-0006-0000-0F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00000000-0006-0000-0F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0000000-0006-0000-0F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0000000-0006-0000-0F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00000000-0006-0000-10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00000000-0006-0000-10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00000000-0006-0000-10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00000000-0006-0000-10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00000000-0006-0000-11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00000000-0006-0000-11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00000000-0006-0000-11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00000000-0006-0000-1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00000000-0006-0000-12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00000000-0006-0000-12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00000000-0006-0000-12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00000000-0006-0000-12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00000000-0006-0000-01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00000000-0006-0000-01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00000000-0006-0000-01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00000000-0006-0000-13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00000000-0006-0000-13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00000000-0006-0000-13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00000000-0006-0000-13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00000000-0006-0000-14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00000000-0006-0000-14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00000000-0006-0000-14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0000000-0006-0000-14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00000000-0006-0000-02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00000000-0006-0000-02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00000000-0006-0000-02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00000000-0006-0000-02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0000000-0006-0000-03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00000000-0006-0000-03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00000000-0006-0000-03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00000000-0006-0000-03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00000000-0006-0000-04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00000000-0006-0000-04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00000000-0006-0000-04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0000000-0006-0000-04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0000000-0006-0000-05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00000000-0006-0000-05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00000000-0006-0000-05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00000000-0006-0000-05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00000000-0006-0000-0600-00000400000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indexed="81"/>
            <rFont val="ＭＳ Ｐゴシック"/>
            <family val="3"/>
            <charset val="128"/>
          </rPr>
          <t>同上</t>
        </r>
      </text>
    </comment>
    <comment ref="F15" authorId="0" shapeId="0" xr:uid="{00000000-0006-0000-0600-00000E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12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indexed="81"/>
            <rFont val="ＭＳ Ｐゴシック"/>
            <family val="3"/>
            <charset val="128"/>
          </rPr>
          <t>⑧、⑨、※3及びｂの合計から自動的に計算されます。</t>
        </r>
      </text>
    </comment>
    <comment ref="AH18" authorId="0" shapeId="0" xr:uid="{00000000-0006-0000-0600-000014000000}">
      <text>
        <r>
          <rPr>
            <sz val="9"/>
            <color indexed="81"/>
            <rFont val="ＭＳ Ｐゴシック"/>
            <family val="3"/>
            <charset val="128"/>
          </rPr>
          <t>右にあるｂ-1およびｂ-2から、自動的に計算されます。</t>
        </r>
      </text>
    </comment>
    <comment ref="AO18" authorId="0" shapeId="0" xr:uid="{00000000-0006-0000-0600-000015000000}">
      <text>
        <r>
          <rPr>
            <sz val="9"/>
            <color indexed="81"/>
            <rFont val="ＭＳ Ｐゴシック"/>
            <family val="3"/>
            <charset val="128"/>
          </rPr>
          <t>右側にある3つの委託目的別内訳量から、自動的に計算されます。</t>
        </r>
      </text>
    </comment>
    <comment ref="AU18" authorId="0" shapeId="0" xr:uid="{00000000-0006-0000-0600-00001600000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indexed="81"/>
            <rFont val="ＭＳ Ｐゴシック"/>
            <family val="3"/>
            <charset val="128"/>
          </rPr>
          <t>右上のフローから、自動的に計算されます。</t>
        </r>
      </text>
    </comment>
    <comment ref="P24" authorId="0" shapeId="0" xr:uid="{00000000-0006-0000-0600-00001F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indexed="81"/>
            <rFont val="ＭＳ Ｐゴシック"/>
            <family val="3"/>
            <charset val="128"/>
          </rPr>
          <t>右上のフローから、自動的に計算されます。</t>
        </r>
      </text>
    </comment>
    <comment ref="D26" authorId="0" shapeId="0" xr:uid="{00000000-0006-0000-0600-000023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indexed="81"/>
            <rFont val="ＭＳ Ｐゴシック"/>
            <family val="3"/>
            <charset val="128"/>
          </rPr>
          <t>右上のフローから、自動的に計算されます。</t>
        </r>
      </text>
    </comment>
    <comment ref="D27" authorId="0" shapeId="0" xr:uid="{00000000-0006-0000-0600-000025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indexed="81"/>
            <rFont val="ＭＳ Ｐゴシック"/>
            <family val="3"/>
            <charset val="128"/>
          </rPr>
          <t>右上のフローから、自動的に計算されます。</t>
        </r>
      </text>
    </comment>
    <comment ref="P27" authorId="0" shapeId="0" xr:uid="{00000000-0006-0000-0600-000027000000}">
      <text>
        <r>
          <rPr>
            <sz val="9"/>
            <color indexed="81"/>
            <rFont val="ＭＳ Ｐゴシック"/>
            <family val="3"/>
            <charset val="128"/>
          </rPr>
          <t>下にあるＢ-1およびＢ-2から、自動的に計算されます。</t>
        </r>
      </text>
    </comment>
    <comment ref="AL27" authorId="0" shapeId="0" xr:uid="{00000000-0006-0000-0600-000028000000}">
      <text>
        <r>
          <rPr>
            <sz val="9"/>
            <color indexed="81"/>
            <rFont val="ＭＳ Ｐゴシック"/>
            <family val="3"/>
            <charset val="128"/>
          </rPr>
          <t>Ｂとｂの合計が自動的に計算されます。</t>
        </r>
      </text>
    </comment>
    <comment ref="AS27" authorId="0" shapeId="0" xr:uid="{00000000-0006-0000-0600-000029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indexed="81"/>
            <rFont val="ＭＳ Ｐゴシック"/>
            <family val="3"/>
            <charset val="128"/>
          </rPr>
          <t>右上のフローから、自動的に計算されます。</t>
        </r>
      </text>
    </comment>
    <comment ref="AA28" authorId="0" shapeId="0" xr:uid="{00000000-0006-0000-0600-00002C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indexed="81"/>
            <rFont val="ＭＳ Ｐゴシック"/>
            <family val="3"/>
            <charset val="128"/>
          </rPr>
          <t>右上のフローから、自動的に計算されます。</t>
        </r>
      </text>
    </comment>
    <comment ref="AA29" authorId="0" shapeId="0" xr:uid="{00000000-0006-0000-0600-00002F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indexed="81"/>
            <rFont val="ＭＳ Ｐゴシック"/>
            <family val="3"/>
            <charset val="128"/>
          </rPr>
          <t>右上のフローから、自動的に計算されます。</t>
        </r>
      </text>
    </comment>
    <comment ref="R30" authorId="0" shapeId="0" xr:uid="{00000000-0006-0000-0600-000032000000}">
      <text>
        <r>
          <rPr>
            <sz val="9"/>
            <color indexed="81"/>
            <rFont val="ＭＳ Ｐゴシック"/>
            <family val="3"/>
            <charset val="128"/>
          </rPr>
          <t>右側にある3つの委託目的別内訳量から、自動的に計算されます。</t>
        </r>
      </text>
    </comment>
    <comment ref="AA30" authorId="0" shapeId="0" xr:uid="{00000000-0006-0000-0600-000033000000}">
      <text>
        <r>
          <rPr>
            <sz val="9"/>
            <color indexed="81"/>
            <rFont val="ＭＳ Ｐゴシック"/>
            <family val="3"/>
            <charset val="128"/>
          </rPr>
          <t>同上</t>
        </r>
      </text>
    </comment>
    <comment ref="AL30" authorId="0" shapeId="0" xr:uid="{00000000-0006-0000-0600-000034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indexed="81"/>
            <rFont val="ＭＳ Ｐゴシック"/>
            <family val="3"/>
            <charset val="128"/>
          </rPr>
          <t>右上のフローから、自動的に計算されます。</t>
        </r>
      </text>
    </comment>
    <comment ref="AS31" authorId="0" shapeId="0" xr:uid="{00000000-0006-0000-0600-00003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indexed="81"/>
            <rFont val="ＭＳ Ｐゴシック"/>
            <family val="3"/>
            <charset val="128"/>
          </rPr>
          <t>右上のフローから、自動的に計算されます。</t>
        </r>
      </text>
    </comment>
    <comment ref="D33" authorId="0" shapeId="0" xr:uid="{00000000-0006-0000-0600-00003A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indexed="81"/>
            <rFont val="ＭＳ Ｐゴシック"/>
            <family val="3"/>
            <charset val="128"/>
          </rPr>
          <t>右上のフローから、自動的に計算されます。</t>
        </r>
      </text>
    </comment>
    <comment ref="R33" authorId="0" shapeId="0" xr:uid="{00000000-0006-0000-0600-00003C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indexed="81"/>
            <rFont val="MS P ゴシック"/>
            <family val="3"/>
            <charset val="128"/>
          </rPr>
          <t>右上のフローから、自動的に計算されます。</t>
        </r>
      </text>
    </comment>
    <comment ref="H37" authorId="0" shapeId="0" xr:uid="{00000000-0006-0000-0600-00003E00000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00000000-0006-0000-07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00000000-0006-0000-07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0000000-0006-0000-07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00000000-0006-0000-07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00000000-0006-0000-0800-00001B00000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00000000-0006-0000-0800-00001D0000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00000000-0006-0000-0800-000028000000}">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0000000-0006-0000-08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<sst xmlns="http://schemas.openxmlformats.org/spreadsheetml/2006/main" count="3304" uniqueCount="472">
  <si>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</si>
  <si>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</si>
  <si>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</si>
  <si>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</si>
  <si>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</si>
  <si>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</si>
  <si>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</si>
  <si>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</si>
  <si>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</si>
  <si>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</si>
  <si>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</si>
  <si>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</si>
  <si>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</si>
  <si>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</si>
  <si>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</si>
  <si>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</si>
  <si>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</si>
  <si>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</si>
  <si>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</si>
  <si>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</si>
  <si>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</si>
  <si>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</si>
  <si>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</si>
  <si>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</si>
  <si>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</si>
  <si>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</si>
  <si>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</si>
  <si>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</si>
  <si>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</si>
  <si>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</si>
  <si>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</si>
  <si>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</si>
  <si>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</si>
  <si>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</si>
  <si>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</si>
  <si>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</si>
  <si>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</si>
  <si>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</si>
  <si>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</si>
  <si>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</si>
  <si>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</si>
  <si>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</si>
  <si>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</si>
  <si>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</si>
  <si>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</si>
  <si>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</si>
  <si>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</si>
  <si>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</si>
  <si>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</si>
  <si>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</si>
  <si>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</si>
  <si>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</si>
  <si>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</si>
  <si>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</si>
  <si>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</si>
  <si>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</si>
  <si>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</si>
  <si>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</si>
  <si>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</si>
  <si>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</si>
  <si>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</si>
  <si>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</si>
  <si>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</si>
  <si>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</si>
  <si>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</si>
  <si>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</si>
  <si>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</si>
  <si>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</si>
  <si>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</si>
  <si>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</si>
  <si>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</si>
  <si>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</si>
  <si>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</si>
  <si>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</si>
  <si>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</si>
  <si>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</si>
  <si>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</si>
  <si>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</si>
  <si>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</si>
  <si>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</si>
  <si>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</si>
  <si>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</si>
  <si>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</si>
  <si>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</si>
  <si>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</si>
  <si>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</si>
  <si>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</si>
  <si>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</si>
  <si>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</si>
  <si>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</si>
  <si>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</si>
  <si>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</si>
  <si>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</si>
  <si>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</si>
  <si>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</si>
  <si>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</si>
  <si>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</si>
  <si>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</si>
  <si>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</si>
  <si>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</si>
  <si>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</si>
  <si>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</si>
  <si>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</si>
  <si>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</si>
  <si>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</si>
  <si>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</si>
  <si>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</si>
  <si>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</si>
  <si>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</si>
  <si>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</si>
  <si>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</si>
  <si>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</si>
  <si>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</si>
  <si>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</si>
  <si>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</si>
  <si>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</si>
  <si>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</si>
  <si>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</si>
  <si>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</si>
  <si>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</si>
  <si>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</si>
  <si>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</si>
  <si>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</si>
  <si>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</si>
  <si>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</si>
  <si>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</si>
  <si>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</si>
  <si>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</si>
  <si>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</si>
  <si>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</si>
  <si>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</si>
  <si>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</si>
  <si>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</si>
  <si>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</si>
  <si>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</si>
  <si>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</si>
  <si>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</si>
  <si>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</si>
  <si>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</si>
  <si>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</si>
  <si>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</si>
  <si>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</si>
  <si>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</si>
  <si>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</si>
  <si>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</si>
  <si>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</si>
  <si>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</si>
  <si>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</si>
  <si>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</si>
  <si>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</si>
  <si>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</si>
  <si>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</si>
  <si>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</si>
  <si>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</si>
  <si>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</si>
  <si>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</si>
  <si>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</si>
  <si>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</si>
  <si>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</si>
  <si>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</si>
  <si>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</si>
  <si>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</si>
  <si>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</si>
  <si>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</si>
  <si>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</si>
  <si>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</si>
  <si>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</si>
  <si>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</si>
  <si>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</si>
  <si>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</si>
  <si>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</si>
  <si>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</si>
  <si>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</si>
  <si>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</si>
  <si>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</si>
  <si>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</si>
  <si>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</si>
  <si>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</si>
  <si>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</si>
  <si>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</si>
  <si>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</si>
  <si>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</si>
  <si>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</si>
  <si>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</si>
  <si>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</si>
  <si>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</si>
  <si>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</si>
  <si>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</si>
  <si>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</si>
  <si>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</si>
  <si>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</si>
  <si>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</si>
  <si>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</si>
  <si>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</si>
  <si>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</si>
  <si>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</si>
  <si>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</si>
  <si>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</si>
  <si>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</si>
  <si>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</si>
  <si>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</si>
  <si>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</si>
  <si>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</si>
  <si>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</si>
  <si>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</si>
  <si>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</si>
  <si>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</si>
  <si>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</si>
  <si>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</si>
  <si>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</si>
  <si>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</si>
  <si>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</si>
  <si>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</si>
  <si>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</si>
  <si>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</si>
  <si>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</si>
  <si>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</si>
  <si>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</si>
  <si>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</si>
  <si>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</si>
  <si>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</si>
  <si>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</si>
  <si>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</si>
  <si>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</si>
  <si>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</si>
  <si>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</si>
  <si>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</si>
  <si>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</si>
  <si>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</si>
  <si>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</si>
  <si>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</si>
  <si>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</si>
  <si>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</si>
  <si>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</si>
  <si>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</si>
  <si>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</si>
  <si>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</si>
  <si>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</si>
  <si>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</si>
  <si>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</si>
  <si>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</si>
  <si>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</si>
  <si>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</si>
  <si>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</si>
  <si>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</si>
  <si>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</si>
  <si>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</si>
  <si>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</si>
  <si>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</si>
  <si>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</si>
  <si>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</si>
  <si>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</si>
  <si>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</si>
  <si>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</si>
  <si>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</si>
  <si>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</si>
  <si>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</si>
  <si>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</si>
  <si>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</si>
  <si>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</si>
  <si>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</si>
  <si>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</si>
  <si>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</si>
  <si>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</si>
  <si>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</si>
  <si>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</si>
  <si>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</si>
  <si>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</si>
  <si>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</si>
  <si>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</si>
  <si>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</si>
  <si>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</si>
  <si>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</si>
  <si>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</si>
  <si>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</si>
  <si>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</si>
  <si>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</si>
  <si>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</si>
  <si>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</si>
  <si>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</si>
  <si>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</si>
  <si>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</si>
  <si>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</si>
  <si>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</si>
  <si>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</si>
  <si>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</si>
  <si>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</si>
  <si>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</si>
  <si>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</si>
  <si>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</si>
  <si>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</si>
  <si>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</si>
  <si>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</si>
  <si>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</si>
  <si>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</si>
  <si>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</si>
  <si>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</si>
  <si>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</si>
  <si>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</si>
  <si>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</si>
  <si>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</si>
  <si>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</si>
  <si>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</si>
  <si>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</si>
  <si>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</si>
  <si>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</si>
  <si>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</si>
  <si>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</si>
  <si>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</si>
  <si>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</si>
  <si>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</si>
  <si>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</si>
  <si>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</si>
  <si>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</si>
  <si>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</si>
  <si>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</si>
  <si>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</si>
  <si>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</si>
  <si>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</si>
  <si>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</si>
  <si>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</si>
  <si>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</si>
  <si>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</si>
  <si>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</si>
  <si>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</si>
  <si>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</si>
  <si>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</si>
  <si>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</si>
  <si>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</si>
  <si>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</si>
  <si>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</si>
  <si>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</si>
  <si>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</si>
  <si>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</si>
  <si>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</si>
  <si>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</si>
  <si>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</si>
  <si>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</si>
  <si>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</si>
  <si>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</si>
  <si>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</si>
  <si>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</si>
  <si>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</si>
  <si>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</si>
  <si>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</si>
  <si>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</si>
  <si>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</si>
  <si>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</si>
  <si>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</si>
  <si>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</si>
  <si>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</si>
  <si>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</si>
  <si>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</si>
  <si>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</si>
  <si>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</si>
  <si>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</si>
  <si>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</si>
  <si>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</si>
  <si>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</si>
  <si>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</si>
  <si>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</si>
  <si>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</si>
  <si>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</si>
  <si>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</si>
  <si>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</si>
  <si>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</si>
  <si>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</si>
  <si>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</si>
  <si>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</si>
  <si>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</si>
  <si>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</si>
  <si>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</si>
  <si>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</si>
  <si>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</si>
  <si>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</si>
  <si>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</si>
  <si>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</si>
  <si>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</si>
  <si>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</si>
  <si>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</si>
  <si>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</si>
  <si>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</si>
  <si>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</si>
  <si>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</si>
  <si>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</si>
  <si>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</si>
  <si>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</si>
  <si>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</si>
  <si>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</si>
  <si>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</si>
  <si>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</si>
  <si>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</si>
  <si>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</si>
  <si>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</si>
  <si>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</si>
  <si>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</si>
  <si>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</si>
  <si>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</si>
  <si>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</si>
  <si>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</si>
  <si>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</si>
  <si>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</si>
  <si>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</si>
  <si>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</si>
  <si>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</si>
  <si>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</si>
  <si>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</si>
  <si>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</si>
  <si>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</si>
  <si>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</si>
  <si>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</si>
  <si>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</si>
  <si>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</si>
  <si>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</si>
  <si>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</si>
  <si>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</si>
  <si>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</si>
  <si>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</si>
  <si>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</si>
  <si>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</si>
  <si>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</si>
  <si>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</si>
  <si>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</si>
  <si>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</si>
  <si>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</si>
  <si>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</si>
  <si>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</si>
  <si>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</si>
  <si>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</si>
  <si>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</si>
  <si>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</si>
  <si>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</si>
  <si>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</si>
  <si>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</si>
  <si>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</si>
  <si>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</si>
  <si>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</si>
  <si>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</si>
  <si>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</si>
  <si>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</si>
  <si>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</si>
  <si>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</si>
  <si>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</si>
  <si>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</si>
  <si>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</si>
  <si>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</si>
  <si>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</si>
  <si>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</si>
  <si>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</si>
  <si>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</si>
  <si>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</si>
  <si>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</si>
  <si>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</si>
  <si>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</si>
  <si>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</si>
  <si>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</si>
  <si>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</si>
  <si>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</si>
  <si>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</si>
  <si>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</si>
  <si>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</si>
  <si>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</si>
  <si>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</si>
  <si>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横浜市戸塚区上柏尾町15番地</t>
  </si>
  <si>
    <t>山崎製パン㈱横浜第一工場
工場長　富岡和久</t>
  </si>
  <si>
    <t>山崎製パン㈱　横浜第一工場</t>
  </si>
  <si>
    <t>045-822-0621</t>
  </si>
  <si>
    <t>横浜市長</t>
  </si>
  <si>
    <t>パン・菓子製造業</t>
  </si>
  <si>
    <t>○</t>
  </si>
  <si>
    <t>045-516-5182</t>
    <phoneticPr fontId="3"/>
  </si>
  <si>
    <t>令和 ７年 ６月 １６日</t>
    <rPh sb="11" eb="12">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</si>
</sst>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54" zoomScaleNormal="100" zoomScaleSheetLayoutView="100" workbookViewId="0">
      <selection activeCell="C49" sqref="C49:E5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469</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471</v>
      </c>
      <c r="M34" s="501"/>
      <c r="N34" s="501"/>
      <c r="O34" s="502"/>
      <c r="Q34" s="20"/>
      <c r="R34" s="20"/>
      <c r="S34" s="20"/>
    </row>
    <row r="35" spans="1:19" ht="11.25" customHeight="1">
      <c r="C35" s="78"/>
      <c r="O35" s="80"/>
      <c r="Q35" s="20"/>
      <c r="R35" s="20"/>
      <c r="S35" s="20"/>
    </row>
    <row r="36" spans="1:19" ht="13.5">
      <c r="C36" s="468" t="s">
        <v>467</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2123</v>
      </c>
      <c r="N48" s="507"/>
      <c r="O48" s="508"/>
    </row>
    <row r="49" spans="3:21" ht="18" customHeight="1">
      <c r="C49" s="457" t="s">
        <v>11</v>
      </c>
      <c r="D49" s="489"/>
      <c r="E49" s="490"/>
      <c r="F49" s="476" t="s">
        <v>463</v>
      </c>
      <c r="G49" s="477"/>
      <c r="H49" s="477"/>
      <c r="I49" s="477"/>
      <c r="J49" s="477"/>
      <c r="K49" s="477"/>
      <c r="L49" s="126" t="s">
        <v>172</v>
      </c>
      <c r="M49" s="386"/>
      <c r="N49" s="509" t="s">
        <v>470</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118</v>
      </c>
      <c r="G52" s="540"/>
      <c r="H52" s="540"/>
      <c r="I52" s="540"/>
      <c r="J52" s="30" t="s">
        <v>47</v>
      </c>
      <c r="K52" s="30"/>
      <c r="L52" s="541" t="s">
        <v>468</v>
      </c>
      <c r="M52" s="541"/>
      <c r="N52" s="542"/>
      <c r="O52" s="543"/>
    </row>
    <row r="53" spans="3:21" ht="22.5" customHeight="1">
      <c r="C53" s="295"/>
      <c r="D53" s="306" t="s">
        <v>19</v>
      </c>
      <c r="E53" s="307" t="s">
        <v>365</v>
      </c>
      <c r="F53" s="544" t="s">
        <v>366</v>
      </c>
      <c r="G53" s="545"/>
      <c r="H53" s="546"/>
      <c r="I53" s="544" t="s">
        <v>367</v>
      </c>
      <c r="J53" s="547"/>
      <c r="K53" s="548"/>
      <c r="L53" s="549">
        <v>29658</v>
      </c>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1053</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1555.6</v>
      </c>
      <c r="I63" s="240" t="s">
        <v>4</v>
      </c>
      <c r="J63" s="525" t="s">
        <v>324</v>
      </c>
      <c r="K63" s="526"/>
      <c r="L63" s="527"/>
      <c r="M63" s="523">
        <f>+別紙!AA14</f>
        <v>1555.6</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1555.6</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21" zoomScaleNormal="100" workbookViewId="0">
      <selection activeCell="Z24" sqref="Z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1163.8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1153.8</v>
      </c>
      <c r="E24" s="584"/>
      <c r="F24" s="584"/>
      <c r="G24" s="194" t="s">
        <v>198</v>
      </c>
      <c r="H24" s="573">
        <f>+F12</f>
        <v>1163.8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1163.8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1163.8</v>
      </c>
      <c r="Q27" s="633"/>
      <c r="R27" s="633"/>
      <c r="S27" s="633"/>
      <c r="T27" s="44" t="s">
        <v>38</v>
      </c>
      <c r="U27" s="64"/>
      <c r="V27" s="64"/>
      <c r="Y27" s="62" t="s">
        <v>39</v>
      </c>
      <c r="Z27" s="65"/>
      <c r="AH27" s="53"/>
      <c r="AI27" s="53"/>
      <c r="AJ27" s="53"/>
      <c r="AK27" s="53"/>
      <c r="AL27" s="603">
        <f>+AH18+P27</f>
        <v>1163.8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1163.8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1153.8</v>
      </c>
      <c r="E29" s="584"/>
      <c r="F29" s="584"/>
      <c r="G29" s="194" t="s">
        <v>198</v>
      </c>
      <c r="H29" s="573">
        <f>+AL27</f>
        <v>1163.8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1163.8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1153.8</v>
      </c>
      <c r="E31" s="584"/>
      <c r="F31" s="584"/>
      <c r="G31" s="194" t="s">
        <v>198</v>
      </c>
      <c r="H31" s="573">
        <f>+AS24</f>
        <v>1163.8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1" zoomScaleNormal="100" workbookViewId="0">
      <selection activeCell="Z41" sqref="Z4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3.5</v>
      </c>
      <c r="E24" s="584"/>
      <c r="F24" s="584"/>
      <c r="G24" s="194" t="s">
        <v>198</v>
      </c>
      <c r="H24" s="573">
        <f>+F12</f>
        <v>3.1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3.1</v>
      </c>
      <c r="Q27" s="633"/>
      <c r="R27" s="633"/>
      <c r="S27" s="633"/>
      <c r="T27" s="44" t="s">
        <v>38</v>
      </c>
      <c r="U27" s="64"/>
      <c r="V27" s="64"/>
      <c r="Y27" s="62" t="s">
        <v>39</v>
      </c>
      <c r="Z27" s="65"/>
      <c r="AH27" s="53"/>
      <c r="AI27" s="53"/>
      <c r="AJ27" s="53"/>
      <c r="AK27" s="53"/>
      <c r="AL27" s="603">
        <f>+AH18+P27</f>
        <v>3.1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3.5</v>
      </c>
      <c r="E29" s="584"/>
      <c r="F29" s="584"/>
      <c r="G29" s="194" t="s">
        <v>198</v>
      </c>
      <c r="H29" s="573">
        <f>+AL27</f>
        <v>3.1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3.5</v>
      </c>
      <c r="E31" s="584"/>
      <c r="F31" s="584"/>
      <c r="G31" s="194" t="s">
        <v>198</v>
      </c>
      <c r="H31" s="573">
        <f>+AS24</f>
        <v>3.1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1" zoomScaleNormal="100" workbookViewId="0">
      <selection activeCell="X24" sqref="X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0.4</v>
      </c>
      <c r="E24" s="584"/>
      <c r="F24" s="584"/>
      <c r="G24" s="194" t="s">
        <v>198</v>
      </c>
      <c r="H24" s="573">
        <f>+F12</f>
        <v>0.3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0.3</v>
      </c>
      <c r="Q27" s="633"/>
      <c r="R27" s="633"/>
      <c r="S27" s="633"/>
      <c r="T27" s="44" t="s">
        <v>38</v>
      </c>
      <c r="U27" s="64"/>
      <c r="V27" s="64"/>
      <c r="Y27" s="62" t="s">
        <v>39</v>
      </c>
      <c r="Z27" s="65"/>
      <c r="AH27" s="53"/>
      <c r="AI27" s="53"/>
      <c r="AJ27" s="53"/>
      <c r="AK27" s="53"/>
      <c r="AL27" s="603">
        <f>+AH18+P27</f>
        <v>0.3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0.4</v>
      </c>
      <c r="E29" s="584"/>
      <c r="F29" s="584"/>
      <c r="G29" s="194" t="s">
        <v>198</v>
      </c>
      <c r="H29" s="573">
        <f>+AL27</f>
        <v>0.3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0.4</v>
      </c>
      <c r="E31" s="584"/>
      <c r="F31" s="584"/>
      <c r="G31" s="194" t="s">
        <v>198</v>
      </c>
      <c r="H31" s="573">
        <f>+AS24</f>
        <v>0.3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山崎製パン㈱　横浜第一工場</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election activeCell="K23" sqref="K23"/>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山崎製パン㈱　横浜第一工場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5.4</v>
      </c>
      <c r="I9" s="319" t="str">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392.5</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1153.8</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3.5</v>
      </c>
      <c r="T9" s="319">
        <f>IF(OR(ｾ.ｶﾞﾗｽ･ｺﾝｸﾘ･陶磁器くず!D24&gt;0,ｾ.ｶﾞﾗｽ･ｺﾝｸﾘ･陶磁器くず!D24&lt;0),ｾ.ｶﾞﾗｽ･ｺﾝｸﾘ･陶磁器くず!D24,IF(T$19&gt;0,"0",0))</f>
        <v>0.4</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1555.6</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t="str">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t="str">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t="str">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t="str">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5.4</v>
      </c>
      <c r="I14" s="325" t="str">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392.5</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1153.8</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3.5</v>
      </c>
      <c r="T14" s="325">
        <f>IF(OR(ｾ.ｶﾞﾗｽ･ｺﾝｸﾘ･陶磁器くず!D29&gt;0,ｾ.ｶﾞﾗｽ･ｺﾝｸﾘ･陶磁器くず!D29&lt;0),ｾ.ｶﾞﾗｽ･ｺﾝｸﾘ･陶磁器くず!D29,IF(T$19&gt;0,"0",0))</f>
        <v>0.4</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1555.6</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t="str">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t="str">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5.4</v>
      </c>
      <c r="I16" s="325" t="str">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392.5</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1153.8</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3.5</v>
      </c>
      <c r="T16" s="325">
        <f>IF(OR(ｾ.ｶﾞﾗｽ･ｺﾝｸﾘ･陶磁器くず!D31&gt;0,ｾ.ｶﾞﾗｽ･ｺﾝｸﾘ･陶磁器くず!D31&lt;0),ｾ.ｶﾞﾗｽ･ｺﾝｸﾘ･陶磁器くず!D31,IF(T$19&gt;0,"0",0))</f>
        <v>0.4</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1555.6</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t="str">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t="str">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5.5</v>
      </c>
      <c r="I19" s="331">
        <f t="shared" si="1"/>
        <v>0.1</v>
      </c>
      <c r="J19" s="331">
        <f t="shared" si="1"/>
        <v>0</v>
      </c>
      <c r="K19" s="331">
        <f t="shared" si="1"/>
        <v>0</v>
      </c>
      <c r="L19" s="331">
        <f t="shared" si="1"/>
        <v>411.6</v>
      </c>
      <c r="M19" s="331">
        <f t="shared" si="1"/>
        <v>0</v>
      </c>
      <c r="N19" s="331">
        <f t="shared" si="1"/>
        <v>0</v>
      </c>
      <c r="O19" s="331">
        <f t="shared" si="1"/>
        <v>0</v>
      </c>
      <c r="P19" s="331">
        <f t="shared" si="1"/>
        <v>1163.8</v>
      </c>
      <c r="Q19" s="331">
        <f t="shared" si="1"/>
        <v>0</v>
      </c>
      <c r="R19" s="331">
        <f t="shared" si="1"/>
        <v>0</v>
      </c>
      <c r="S19" s="331">
        <f t="shared" si="1"/>
        <v>3.1</v>
      </c>
      <c r="T19" s="331">
        <f t="shared" si="1"/>
        <v>0.3</v>
      </c>
      <c r="U19" s="331">
        <f t="shared" si="1"/>
        <v>0</v>
      </c>
      <c r="V19" s="331">
        <f t="shared" si="1"/>
        <v>0</v>
      </c>
      <c r="W19" s="331">
        <f t="shared" si="1"/>
        <v>0</v>
      </c>
      <c r="X19" s="331">
        <f t="shared" si="1"/>
        <v>0</v>
      </c>
      <c r="Y19" s="331">
        <f t="shared" si="1"/>
        <v>0</v>
      </c>
      <c r="Z19" s="332">
        <f t="shared" si="1"/>
        <v>0</v>
      </c>
      <c r="AA19" s="333">
        <f t="shared" ref="AA19:AA25" si="2">SUM(G19:Z19)</f>
        <v>1584.3999999999999</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5.5</v>
      </c>
      <c r="I41" s="367">
        <f t="shared" si="8"/>
        <v>0.1</v>
      </c>
      <c r="J41" s="367">
        <f t="shared" si="8"/>
        <v>0</v>
      </c>
      <c r="K41" s="367">
        <f t="shared" si="8"/>
        <v>0</v>
      </c>
      <c r="L41" s="367">
        <f t="shared" si="8"/>
        <v>411.6</v>
      </c>
      <c r="M41" s="367">
        <f t="shared" si="8"/>
        <v>0</v>
      </c>
      <c r="N41" s="367">
        <f t="shared" si="8"/>
        <v>0</v>
      </c>
      <c r="O41" s="367">
        <f t="shared" si="8"/>
        <v>0</v>
      </c>
      <c r="P41" s="367">
        <f t="shared" si="8"/>
        <v>1163.8</v>
      </c>
      <c r="Q41" s="367">
        <f t="shared" si="8"/>
        <v>0</v>
      </c>
      <c r="R41" s="367">
        <f t="shared" si="8"/>
        <v>0</v>
      </c>
      <c r="S41" s="367">
        <f t="shared" si="8"/>
        <v>3.1</v>
      </c>
      <c r="T41" s="367">
        <f t="shared" si="8"/>
        <v>0.3</v>
      </c>
      <c r="U41" s="367">
        <f t="shared" si="8"/>
        <v>0</v>
      </c>
      <c r="V41" s="367">
        <f t="shared" si="8"/>
        <v>0</v>
      </c>
      <c r="W41" s="367">
        <f t="shared" si="8"/>
        <v>0</v>
      </c>
      <c r="X41" s="367">
        <f t="shared" si="8"/>
        <v>0</v>
      </c>
      <c r="Y41" s="367">
        <f t="shared" si="8"/>
        <v>0</v>
      </c>
      <c r="Z41" s="368">
        <f t="shared" si="8"/>
        <v>0</v>
      </c>
      <c r="AA41" s="369">
        <f t="shared" si="4"/>
        <v>1584.3999999999999</v>
      </c>
    </row>
    <row r="42" spans="2:27" ht="20.45" customHeight="1">
      <c r="B42" s="167"/>
      <c r="C42" s="721"/>
      <c r="D42" s="207"/>
      <c r="E42" s="205" t="s">
        <v>262</v>
      </c>
      <c r="F42" s="383"/>
      <c r="G42" s="358">
        <f t="shared" ref="G42:Z42" si="9">SUM(G43:G45)</f>
        <v>0</v>
      </c>
      <c r="H42" s="358">
        <f t="shared" si="9"/>
        <v>5.5</v>
      </c>
      <c r="I42" s="358">
        <f t="shared" si="9"/>
        <v>0.1</v>
      </c>
      <c r="J42" s="358">
        <f t="shared" si="9"/>
        <v>0</v>
      </c>
      <c r="K42" s="358">
        <f t="shared" si="9"/>
        <v>0</v>
      </c>
      <c r="L42" s="358">
        <f t="shared" si="9"/>
        <v>411.6</v>
      </c>
      <c r="M42" s="358">
        <f t="shared" si="9"/>
        <v>0</v>
      </c>
      <c r="N42" s="358">
        <f t="shared" si="9"/>
        <v>0</v>
      </c>
      <c r="O42" s="358">
        <f t="shared" si="9"/>
        <v>0</v>
      </c>
      <c r="P42" s="358">
        <f t="shared" si="9"/>
        <v>1163.8</v>
      </c>
      <c r="Q42" s="358">
        <f t="shared" si="9"/>
        <v>0</v>
      </c>
      <c r="R42" s="358">
        <f t="shared" si="9"/>
        <v>0</v>
      </c>
      <c r="S42" s="358">
        <f t="shared" si="9"/>
        <v>3.1</v>
      </c>
      <c r="T42" s="358">
        <f t="shared" si="9"/>
        <v>0.3</v>
      </c>
      <c r="U42" s="358">
        <f t="shared" si="9"/>
        <v>0</v>
      </c>
      <c r="V42" s="358">
        <f t="shared" si="9"/>
        <v>0</v>
      </c>
      <c r="W42" s="358">
        <f t="shared" si="9"/>
        <v>0</v>
      </c>
      <c r="X42" s="358">
        <f t="shared" si="9"/>
        <v>0</v>
      </c>
      <c r="Y42" s="358">
        <f t="shared" si="9"/>
        <v>0</v>
      </c>
      <c r="Z42" s="359">
        <f t="shared" si="9"/>
        <v>0</v>
      </c>
      <c r="AA42" s="360">
        <f t="shared" si="4"/>
        <v>1584.3999999999999</v>
      </c>
    </row>
    <row r="43" spans="2:27" ht="20.45" customHeight="1">
      <c r="B43" s="167"/>
      <c r="C43" s="721"/>
      <c r="D43" s="208"/>
      <c r="E43" s="203"/>
      <c r="F43" s="201" t="s">
        <v>235</v>
      </c>
      <c r="G43" s="361">
        <f>+ｱ.燃え殻!$AA$28</f>
        <v>0</v>
      </c>
      <c r="H43" s="361">
        <f>+ｲ.汚泥!$AA$28</f>
        <v>5.5</v>
      </c>
      <c r="I43" s="361">
        <f>+ｳ.廃油!$AA$28</f>
        <v>0.1</v>
      </c>
      <c r="J43" s="361">
        <f>+ｴ.廃酸!$AA$28</f>
        <v>0</v>
      </c>
      <c r="K43" s="361">
        <f>+ｵ.廃ｱﾙｶﾘ!$AA$28</f>
        <v>0</v>
      </c>
      <c r="L43" s="361">
        <f>+ｶ.廃ﾌﾟﾗ類!$AA$28</f>
        <v>411.6</v>
      </c>
      <c r="M43" s="361">
        <f>+ｷ.紙くず!$AA$28</f>
        <v>0</v>
      </c>
      <c r="N43" s="361">
        <f>+ｸ.木くず!$AA$28</f>
        <v>0</v>
      </c>
      <c r="O43" s="361">
        <f>+ｹ.繊維くず!$AA$28</f>
        <v>0</v>
      </c>
      <c r="P43" s="361">
        <f>+ｺ.動植物性残さ!$AA$28</f>
        <v>1163.8</v>
      </c>
      <c r="Q43" s="361">
        <f>+ｻ.動物系固形不要物!$AA$28</f>
        <v>0</v>
      </c>
      <c r="R43" s="361">
        <f>+ｼ.ｺﾞﾑくず!$AA$28</f>
        <v>0</v>
      </c>
      <c r="S43" s="361">
        <f>+ｽ.金属くず!$AA$28</f>
        <v>3.1</v>
      </c>
      <c r="T43" s="361">
        <f>+ｾ.ｶﾞﾗｽ･ｺﾝｸﾘ･陶磁器くず!$AA$28</f>
        <v>0.3</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1584.3999999999999</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5.5</v>
      </c>
      <c r="I47" s="370">
        <f>+ｳ.廃油!$AL$27</f>
        <v>0.1</v>
      </c>
      <c r="J47" s="370">
        <f>+ｴ.廃酸!$AL$27</f>
        <v>0</v>
      </c>
      <c r="K47" s="370">
        <f>+ｵ.廃ｱﾙｶﾘ!$AL$27</f>
        <v>0</v>
      </c>
      <c r="L47" s="370">
        <f>+ｶ.廃ﾌﾟﾗ類!$AL$27</f>
        <v>411.6</v>
      </c>
      <c r="M47" s="370">
        <f>+ｷ.紙くず!$AL$27</f>
        <v>0</v>
      </c>
      <c r="N47" s="370">
        <f>+ｸ.木くず!$AL$27</f>
        <v>0</v>
      </c>
      <c r="O47" s="370">
        <f>+ｹ.繊維くず!$AL$27</f>
        <v>0</v>
      </c>
      <c r="P47" s="370">
        <f>+ｺ.動植物性残さ!$AL$27</f>
        <v>1163.8</v>
      </c>
      <c r="Q47" s="370">
        <f>+ｻ.動物系固形不要物!$AL$27</f>
        <v>0</v>
      </c>
      <c r="R47" s="370">
        <f>+ｼ.ｺﾞﾑくず!$AL$27</f>
        <v>0</v>
      </c>
      <c r="S47" s="370">
        <f>+ｽ.金属くず!$AL$27</f>
        <v>3.1</v>
      </c>
      <c r="T47" s="370">
        <f>+ｾ.ｶﾞﾗｽ･ｺﾝｸﾘ･陶磁器くず!$AL$27</f>
        <v>0.3</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1584.3999999999999</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5.5</v>
      </c>
      <c r="I49" s="422">
        <f>+ｳ.廃油!$AS$24</f>
        <v>0.1</v>
      </c>
      <c r="J49" s="422">
        <f>+ｴ.廃酸!$AS$24</f>
        <v>0</v>
      </c>
      <c r="K49" s="422">
        <f>+ｵ.廃ｱﾙｶﾘ!$AS$24</f>
        <v>0</v>
      </c>
      <c r="L49" s="422">
        <f>+ｶ.廃ﾌﾟﾗ類!$AS$24</f>
        <v>411.6</v>
      </c>
      <c r="M49" s="422">
        <f>+ｷ.紙くず!$AS$24</f>
        <v>0</v>
      </c>
      <c r="N49" s="422">
        <f>+ｸ.木くず!$AS$24</f>
        <v>0</v>
      </c>
      <c r="O49" s="422">
        <f>+ｹ.繊維くず!$AS$24</f>
        <v>0</v>
      </c>
      <c r="P49" s="422">
        <f>+ｺ.動植物性残さ!$AS$24</f>
        <v>1163.8</v>
      </c>
      <c r="Q49" s="422">
        <f>+ｻ.動物系固形不要物!$AS$24</f>
        <v>0</v>
      </c>
      <c r="R49" s="422">
        <f>+ｼ.ｺﾞﾑくず!$AS$24</f>
        <v>0</v>
      </c>
      <c r="S49" s="422">
        <f>+ｽ.金属くず!$AS$24</f>
        <v>3.1</v>
      </c>
      <c r="T49" s="422">
        <f>+ｾ.ｶﾞﾗｽ･ｺﾝｸﾘ･陶磁器くず!$AS$24</f>
        <v>0.3</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1584.3999999999999</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38.700000000000003</v>
      </c>
      <c r="M52" s="415"/>
      <c r="N52" s="415"/>
      <c r="O52" s="415"/>
      <c r="P52" s="415"/>
      <c r="Q52" s="415"/>
      <c r="R52" s="415"/>
      <c r="S52" s="415"/>
      <c r="T52" s="415"/>
      <c r="U52" s="415"/>
      <c r="V52" s="415"/>
      <c r="W52" s="415"/>
      <c r="X52" s="415"/>
      <c r="Y52" s="415"/>
      <c r="Z52" s="433"/>
      <c r="AA52" s="377">
        <f t="shared" si="4"/>
        <v>38.700000000000003</v>
      </c>
    </row>
    <row r="53" spans="2:27" ht="20.45" customHeight="1">
      <c r="B53" s="167"/>
      <c r="C53" s="173"/>
      <c r="D53" s="216"/>
      <c r="E53" s="733" t="s">
        <v>452</v>
      </c>
      <c r="F53" s="734"/>
      <c r="G53" s="419"/>
      <c r="H53" s="419"/>
      <c r="I53" s="419"/>
      <c r="J53" s="419"/>
      <c r="K53" s="419"/>
      <c r="L53" s="425">
        <f>ｶ.廃ﾌﾟﾗ類!AU21</f>
        <v>372.9</v>
      </c>
      <c r="M53" s="419"/>
      <c r="N53" s="419"/>
      <c r="O53" s="419"/>
      <c r="P53" s="419"/>
      <c r="Q53" s="419"/>
      <c r="R53" s="419"/>
      <c r="S53" s="419"/>
      <c r="T53" s="419"/>
      <c r="U53" s="419"/>
      <c r="V53" s="419"/>
      <c r="W53" s="419"/>
      <c r="X53" s="419"/>
      <c r="Y53" s="419"/>
      <c r="Z53" s="434"/>
      <c r="AA53" s="426">
        <f t="shared" si="4"/>
        <v>372.9</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10.9</v>
      </c>
      <c r="I63" s="406">
        <f t="shared" si="10"/>
        <v>0.1</v>
      </c>
      <c r="J63" s="406">
        <f t="shared" si="10"/>
        <v>0</v>
      </c>
      <c r="K63" s="406">
        <f t="shared" si="10"/>
        <v>0</v>
      </c>
      <c r="L63" s="406">
        <f t="shared" si="10"/>
        <v>804.1</v>
      </c>
      <c r="M63" s="406">
        <f t="shared" si="10"/>
        <v>0</v>
      </c>
      <c r="N63" s="406">
        <f t="shared" si="10"/>
        <v>0</v>
      </c>
      <c r="O63" s="406">
        <f t="shared" si="10"/>
        <v>0</v>
      </c>
      <c r="P63" s="406">
        <f t="shared" si="10"/>
        <v>2317.6</v>
      </c>
      <c r="Q63" s="406">
        <f t="shared" si="10"/>
        <v>0</v>
      </c>
      <c r="R63" s="406">
        <f t="shared" si="10"/>
        <v>0</v>
      </c>
      <c r="S63" s="406">
        <f t="shared" si="10"/>
        <v>6.6</v>
      </c>
      <c r="T63" s="406">
        <f t="shared" si="10"/>
        <v>0.7</v>
      </c>
      <c r="U63" s="406">
        <f t="shared" si="10"/>
        <v>0</v>
      </c>
      <c r="V63" s="406">
        <f t="shared" si="10"/>
        <v>0</v>
      </c>
      <c r="W63" s="406">
        <f t="shared" si="10"/>
        <v>0</v>
      </c>
      <c r="X63" s="406">
        <f t="shared" si="10"/>
        <v>0</v>
      </c>
      <c r="Y63" s="406">
        <f t="shared" si="10"/>
        <v>0</v>
      </c>
      <c r="Z63" s="406">
        <f t="shared" si="10"/>
        <v>0</v>
      </c>
      <c r="AA63" s="407">
        <f>+AA9+AA19+AA20</f>
        <v>3140</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F36" sqref="F36:O36"/>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７年 ６月 １６日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横浜市戸塚区上柏尾町15番地</v>
      </c>
      <c r="K16" s="780"/>
      <c r="L16" s="781"/>
      <c r="M16" s="781"/>
      <c r="N16" s="781"/>
      <c r="O16" s="782"/>
    </row>
    <row r="17" spans="1:15" ht="26.25" customHeight="1">
      <c r="C17" s="78"/>
      <c r="H17" s="23" t="s">
        <v>7</v>
      </c>
      <c r="I17" s="23"/>
      <c r="J17" s="780" t="str">
        <f>+表紙!J40</f>
        <v>山崎製パン㈱横浜第一工場
工場長　富岡和久</v>
      </c>
      <c r="K17" s="780"/>
      <c r="L17" s="781"/>
      <c r="M17" s="781"/>
      <c r="N17" s="781"/>
      <c r="O17" s="782"/>
    </row>
    <row r="18" spans="1:15">
      <c r="C18" s="78"/>
      <c r="J18" s="21" t="s">
        <v>8</v>
      </c>
      <c r="O18" s="79"/>
    </row>
    <row r="19" spans="1:15">
      <c r="C19" s="78"/>
      <c r="J19" s="24" t="s">
        <v>9</v>
      </c>
      <c r="K19" s="24"/>
      <c r="L19" s="746" t="str">
        <f>IF(+表紙!L42="","",+表紙!L42)</f>
        <v>045-822-0621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山崎製パン㈱　横浜第一工場</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2123</v>
      </c>
      <c r="N25" s="770"/>
      <c r="O25" s="771"/>
    </row>
    <row r="26" spans="1:15" ht="18" customHeight="1">
      <c r="C26" s="457" t="s">
        <v>11</v>
      </c>
      <c r="D26" s="489"/>
      <c r="E26" s="490"/>
      <c r="F26" s="756" t="str">
        <f>+表紙!F49</f>
        <v>横浜市戸塚区上柏尾町15番地</v>
      </c>
      <c r="G26" s="757"/>
      <c r="H26" s="757"/>
      <c r="I26" s="757"/>
      <c r="J26" s="757"/>
      <c r="K26" s="757"/>
      <c r="L26" s="126" t="s">
        <v>172</v>
      </c>
      <c r="M26" s="222"/>
      <c r="N26" s="760" t="str">
        <f>IF(+表紙!N49="","",+表紙!N49)</f>
        <v>045-516-5182</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Ｅ09－食料品製造業</v>
      </c>
      <c r="G29" s="773"/>
      <c r="H29" s="773"/>
      <c r="I29" s="773"/>
      <c r="J29" s="30" t="s">
        <v>47</v>
      </c>
      <c r="K29" s="30"/>
      <c r="L29" s="774" t="str">
        <f>+表紙!L52</f>
        <v>パン・菓子製造業</v>
      </c>
      <c r="M29" s="774"/>
      <c r="N29" s="775"/>
      <c r="O29" s="776"/>
    </row>
    <row r="30" spans="1:15" ht="22.5" customHeight="1">
      <c r="C30" s="295"/>
      <c r="D30" s="306" t="s">
        <v>19</v>
      </c>
      <c r="E30" s="307" t="s">
        <v>365</v>
      </c>
      <c r="F30" s="772" t="s">
        <v>366</v>
      </c>
      <c r="G30" s="545"/>
      <c r="H30" s="777"/>
      <c r="I30" s="772" t="s">
        <v>367</v>
      </c>
      <c r="J30" s="547"/>
      <c r="K30" s="548"/>
      <c r="L30" s="778">
        <f>+表紙!L53</f>
        <v>29658</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1053</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1555.6</v>
      </c>
      <c r="I40" s="240" t="s">
        <v>4</v>
      </c>
      <c r="J40" s="525" t="s">
        <v>324</v>
      </c>
      <c r="K40" s="526"/>
      <c r="L40" s="527"/>
      <c r="M40" s="741">
        <f>+表紙!M63</f>
        <v>1555.6</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1555.6</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 zoomScaleNormal="100" workbookViewId="0">
      <selection activeCell="G35" sqref="G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5.4</v>
      </c>
      <c r="E24" s="584"/>
      <c r="F24" s="584"/>
      <c r="G24" s="194" t="s">
        <v>198</v>
      </c>
      <c r="H24" s="573">
        <f>+F12</f>
        <v>5.5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5.5</v>
      </c>
      <c r="Q27" s="633"/>
      <c r="R27" s="633"/>
      <c r="S27" s="633"/>
      <c r="T27" s="44" t="s">
        <v>38</v>
      </c>
      <c r="U27" s="64"/>
      <c r="V27" s="64"/>
      <c r="Y27" s="62" t="s">
        <v>39</v>
      </c>
      <c r="Z27" s="65"/>
      <c r="AH27" s="53"/>
      <c r="AI27" s="53"/>
      <c r="AJ27" s="53"/>
      <c r="AK27" s="53"/>
      <c r="AL27" s="603">
        <f>+AH18+P27</f>
        <v>5.5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5.4</v>
      </c>
      <c r="E29" s="584"/>
      <c r="F29" s="584"/>
      <c r="G29" s="194" t="s">
        <v>198</v>
      </c>
      <c r="H29" s="573">
        <f>+AL27</f>
        <v>5.5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5.5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5.4</v>
      </c>
      <c r="E31" s="584"/>
      <c r="F31" s="584"/>
      <c r="G31" s="194" t="s">
        <v>198</v>
      </c>
      <c r="H31" s="573">
        <f>+AS24</f>
        <v>5.5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0.1</v>
      </c>
      <c r="Q27" s="633"/>
      <c r="R27" s="633"/>
      <c r="S27" s="633"/>
      <c r="T27" s="44" t="s">
        <v>38</v>
      </c>
      <c r="U27" s="64"/>
      <c r="V27" s="64"/>
      <c r="Y27" s="62" t="s">
        <v>39</v>
      </c>
      <c r="Z27" s="65"/>
      <c r="AH27" s="53"/>
      <c r="AI27" s="53"/>
      <c r="AJ27" s="53"/>
      <c r="AK27" s="53"/>
      <c r="AL27" s="603">
        <f>+AH18+P27</f>
        <v>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A16" zoomScaleNormal="100" workbookViewId="0">
      <selection activeCell="AU20" sqref="AU20: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411.6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38.700000000000003</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372.9</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392.5</v>
      </c>
      <c r="E24" s="584"/>
      <c r="F24" s="584"/>
      <c r="G24" s="194" t="s">
        <v>198</v>
      </c>
      <c r="H24" s="573">
        <f>+F12</f>
        <v>411.6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411.6</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411.6</v>
      </c>
      <c r="Q27" s="633"/>
      <c r="R27" s="633"/>
      <c r="S27" s="633"/>
      <c r="T27" s="44" t="s">
        <v>38</v>
      </c>
      <c r="U27" s="64"/>
      <c r="V27" s="64"/>
      <c r="Y27" s="62" t="s">
        <v>39</v>
      </c>
      <c r="Z27" s="65"/>
      <c r="AH27" s="53"/>
      <c r="AI27" s="53"/>
      <c r="AJ27" s="53"/>
      <c r="AK27" s="53"/>
      <c r="AL27" s="603">
        <f>+AH18+P27</f>
        <v>411.6</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411.6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392.5</v>
      </c>
      <c r="E29" s="584"/>
      <c r="F29" s="584"/>
      <c r="G29" s="194" t="s">
        <v>198</v>
      </c>
      <c r="H29" s="573">
        <f>+AL27</f>
        <v>411.6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411.6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392.5</v>
      </c>
      <c r="E31" s="584"/>
      <c r="F31" s="584"/>
      <c r="G31" s="194" t="s">
        <v>198</v>
      </c>
      <c r="H31" s="573">
        <f>+AS24</f>
        <v>411.6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9.4023323615160344</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山崎製パン㈱　横浜第一工場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2025-08-06T04:39:31Z</dcterms:created>
  <dcterms:modified xsi:type="dcterms:W3CDTF">2025-08-06T04:39:31Z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