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bookViews>
    <workbookView xWindow="-25320" yWindow="-120" windowWidth="19440" windowHeight="1464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P42" i="94" l="1"/>
  <c r="P41" i="94" s="1"/>
  <c r="P19" i="94" s="1"/>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AL31" i="74" s="1"/>
  <c r="H60" i="94" s="1"/>
  <c r="Y18" i="76"/>
  <c r="AL27" i="76"/>
  <c r="H29" i="91"/>
  <c r="P16" i="81"/>
  <c r="S58" i="94" s="1"/>
  <c r="Y21" i="81"/>
  <c r="H27" i="81" s="1"/>
  <c r="P16" i="85"/>
  <c r="M58" i="94" s="1"/>
  <c r="Y21" i="85"/>
  <c r="H27" i="85" s="1"/>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text>
        <r>
          <rPr>
            <b/>
            <sz val="9"/>
            <color indexed="81"/>
            <rFont val="ＭＳ Ｐゴシック"/>
            <family val="3"/>
            <charset val="128"/>
          </rPr>
          <t>説明文が表示されます</t>
        </r>
      </text>
    </comment>
    <comment ref="N28" authorId="0">
      <text>
        <r>
          <rPr>
            <b/>
            <sz val="10"/>
            <color indexed="81"/>
            <rFont val="ＭＳ Ｐゴシック"/>
            <family val="3"/>
            <charset val="128"/>
          </rPr>
          <t>「○」の表示を消す場合は、プルダウン・メニュー「○」の下に現れる空白部分を選んでください。</t>
        </r>
      </text>
    </comment>
    <comment ref="O28" authorId="0">
      <text>
        <r>
          <rPr>
            <b/>
            <sz val="10"/>
            <color indexed="81"/>
            <rFont val="ＭＳ Ｐゴシック"/>
            <family val="3"/>
            <charset val="128"/>
          </rPr>
          <t>「○」の表示を消す場合は、プルダウン・メニュー「○」の下に現れる空白部分を選んでください。</t>
        </r>
      </text>
    </comment>
    <comment ref="M48" author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text>
        <r>
          <rPr>
            <b/>
            <sz val="11"/>
            <color indexed="81"/>
            <rFont val="ＭＳ Ｐゴシック"/>
            <family val="3"/>
            <charset val="128"/>
          </rPr>
          <t xml:space="preserve">産業分類をメニューから選んでください。
</t>
        </r>
      </text>
    </comment>
    <comment ref="L52" authorId="0">
      <text>
        <r>
          <rPr>
            <b/>
            <sz val="11"/>
            <color indexed="81"/>
            <rFont val="ＭＳ Ｐゴシック"/>
            <family val="3"/>
            <charset val="128"/>
          </rPr>
          <t>事業の種類を具体的に記載してください。</t>
        </r>
      </text>
    </comment>
    <comment ref="H63" authorId="0">
      <text>
        <r>
          <rPr>
            <b/>
            <sz val="11"/>
            <color indexed="81"/>
            <rFont val="ＭＳ Ｐゴシック"/>
            <family val="3"/>
            <charset val="128"/>
          </rPr>
          <t>種類ごとのシートから自動的に計算されます。</t>
        </r>
      </text>
    </comment>
    <comment ref="M63" authorId="0">
      <text>
        <r>
          <rPr>
            <b/>
            <sz val="11"/>
            <color indexed="81"/>
            <rFont val="ＭＳ Ｐゴシック"/>
            <family val="3"/>
            <charset val="128"/>
          </rPr>
          <t>種類ごとのシートから自動的に計算されます。</t>
        </r>
      </text>
    </comment>
    <comment ref="H64" authorId="0">
      <text>
        <r>
          <rPr>
            <b/>
            <sz val="11"/>
            <color indexed="81"/>
            <rFont val="ＭＳ Ｐゴシック"/>
            <family val="3"/>
            <charset val="128"/>
          </rPr>
          <t>種類ごとのシートから自動的に計算されます。</t>
        </r>
      </text>
    </comment>
    <comment ref="M64" authorId="0">
      <text>
        <r>
          <rPr>
            <b/>
            <sz val="11"/>
            <color indexed="81"/>
            <rFont val="ＭＳ Ｐゴシック"/>
            <family val="3"/>
            <charset val="128"/>
          </rPr>
          <t>種類ごとのシートから自動的に計算されます。</t>
        </r>
      </text>
    </comment>
    <comment ref="H65" authorId="0">
      <text>
        <r>
          <rPr>
            <b/>
            <sz val="11"/>
            <color indexed="81"/>
            <rFont val="ＭＳ Ｐゴシック"/>
            <family val="3"/>
            <charset val="128"/>
          </rPr>
          <t>種類ごとのシートから自動的に計算されます。</t>
        </r>
      </text>
    </comment>
    <comment ref="M65" authorId="0">
      <text>
        <r>
          <rPr>
            <b/>
            <sz val="11"/>
            <color indexed="81"/>
            <rFont val="ＭＳ Ｐゴシック"/>
            <family val="3"/>
            <charset val="128"/>
          </rPr>
          <t>種類ごとのシートから自動的に計算されます。</t>
        </r>
      </text>
    </comment>
    <comment ref="H66" authorId="0">
      <text>
        <r>
          <rPr>
            <b/>
            <sz val="11"/>
            <color indexed="81"/>
            <rFont val="ＭＳ Ｐゴシック"/>
            <family val="3"/>
            <charset val="128"/>
          </rPr>
          <t>種類ごとのシートから自動的に計算されます。</t>
        </r>
      </text>
    </comment>
    <comment ref="M66" authorId="0">
      <text>
        <r>
          <rPr>
            <b/>
            <sz val="11"/>
            <color indexed="81"/>
            <rFont val="ＭＳ Ｐゴシック"/>
            <family val="3"/>
            <charset val="128"/>
          </rPr>
          <t>種類ごとのシートから自動的に計算されます。</t>
        </r>
      </text>
    </comment>
    <comment ref="H67" authorId="0">
      <text>
        <r>
          <rPr>
            <b/>
            <sz val="11"/>
            <color indexed="81"/>
            <rFont val="ＭＳ Ｐゴシック"/>
            <family val="3"/>
            <charset val="128"/>
          </rPr>
          <t>種類ごとのシートから自動的に計算されます。</t>
        </r>
      </text>
    </comment>
    <comment ref="M67" author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text>
        <r>
          <rPr>
            <sz val="9"/>
            <color indexed="81"/>
            <rFont val="ＭＳ Ｐゴシック"/>
            <family val="3"/>
            <charset val="128"/>
          </rPr>
          <t>同上</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5"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 ref="H36" authorId="0">
      <text>
        <r>
          <rPr>
            <sz val="9"/>
            <color indexed="81"/>
            <rFont val="MS P ゴシック"/>
            <family val="3"/>
            <charset val="128"/>
          </rPr>
          <t>右上のフローから、自動的に計算されます。</t>
        </r>
      </text>
    </comment>
    <comment ref="H37" author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前年度（令和６年度）に提出した様式２に記載した令和６年度目標値を記入してください。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前年度（令和６年度）に提出した様式２に記載した令和６年度目標値を記入してください。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前年度（令和６年度）に提出した様式２に記載した令和６年度目標値を記入してください。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前年度（令和６年度）に提出した様式２に記載した令和６年度目標値を記入してください。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前年度（令和６年度）に提出した様式２に記載した令和６年度目標値を記入してください。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前年度（令和６年度）に提出した様式２に記載した令和６年度目標値を記入してください。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前年度（令和６年度）に提出した様式２に記載した令和６年度目標値を記入してください。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前年度（令和６年度）に提出した様式２に記載した令和６年度目標値を記入してください。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前年度（令和６年度）に提出した様式２に記載した令和６年度目標値を記入してください。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前年度（令和５年度）に提出した様式２に記載した令和６年度目標値を記入してください。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<sst xmlns="http://schemas.openxmlformats.org/spreadsheetml/2006/main" count="3304" uniqueCount="473">
  <si>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</si>
  <si>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</si>
  <si>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</si>
  <si>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</si>
  <si>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</si>
  <si>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</si>
  <si>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</si>
  <si>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</si>
  <si>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</si>
  <si>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</si>
  <si>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</si>
  <si>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</si>
  <si>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</si>
  <si>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</si>
  <si>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</si>
  <si>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</si>
  <si>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</si>
  <si>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</si>
  <si>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</si>
  <si>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</si>
  <si>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</si>
  <si>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</si>
  <si>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</si>
  <si>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</si>
  <si>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</si>
  <si>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</si>
  <si>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</si>
  <si>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</si>
  <si>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</si>
  <si>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</si>
  <si>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</si>
  <si>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</si>
  <si>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</si>
  <si>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</si>
  <si>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</si>
  <si>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</si>
  <si>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</si>
  <si>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</si>
  <si>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</si>
  <si>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</si>
  <si>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</si>
  <si>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</si>
  <si>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</si>
  <si>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</si>
  <si>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</si>
  <si>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</si>
  <si>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</si>
  <si>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</si>
  <si>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</si>
  <si>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</si>
  <si>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</si>
  <si>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</si>
  <si>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</si>
  <si>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</si>
  <si>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</si>
  <si>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</si>
  <si>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</si>
  <si>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</si>
  <si>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</si>
  <si>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</si>
  <si>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</si>
  <si>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</si>
  <si>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</si>
  <si>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</si>
  <si>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</si>
  <si>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</si>
  <si>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</si>
  <si>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</si>
  <si>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</si>
  <si>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</si>
  <si>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</si>
  <si>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</si>
  <si>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</si>
  <si>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</si>
  <si>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</si>
  <si>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</si>
  <si>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</si>
  <si>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</si>
  <si>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</si>
  <si>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</si>
  <si>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</si>
  <si>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</si>
  <si>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</si>
  <si>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</si>
  <si>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</si>
  <si>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</si>
  <si>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</si>
  <si>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</si>
  <si>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</si>
  <si>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</si>
  <si>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</si>
  <si>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</si>
  <si>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</si>
  <si>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</si>
  <si>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</si>
  <si>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</si>
  <si>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</si>
  <si>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</si>
  <si>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</si>
  <si>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</si>
  <si>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</si>
  <si>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</si>
  <si>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</si>
  <si>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</si>
  <si>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</si>
  <si>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</si>
  <si>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</si>
  <si>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</si>
  <si>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</si>
  <si>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</si>
  <si>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</si>
  <si>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</si>
  <si>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</si>
  <si>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</si>
  <si>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</si>
  <si>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</si>
  <si>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</si>
  <si>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</si>
  <si>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</si>
  <si>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</si>
  <si>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</si>
  <si>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</si>
  <si>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</si>
  <si>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</si>
  <si>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</si>
  <si>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</si>
  <si>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</si>
  <si>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</si>
  <si>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</si>
  <si>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</si>
  <si>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</si>
  <si>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</si>
  <si>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</si>
  <si>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</si>
  <si>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</si>
  <si>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</si>
  <si>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</si>
  <si>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</si>
  <si>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</si>
  <si>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</si>
  <si>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</si>
  <si>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</si>
  <si>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</si>
  <si>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</si>
  <si>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</si>
  <si>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</si>
  <si>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</si>
  <si>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</si>
  <si>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</si>
  <si>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</si>
  <si>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</si>
  <si>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</si>
  <si>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</si>
  <si>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</si>
  <si>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</si>
  <si>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</si>
  <si>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</si>
  <si>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</si>
  <si>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</si>
  <si>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</si>
  <si>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</si>
  <si>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</si>
  <si>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</si>
  <si>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</si>
  <si>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</si>
  <si>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</si>
  <si>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</si>
  <si>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</si>
  <si>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</si>
  <si>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</si>
  <si>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</si>
  <si>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</si>
  <si>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</si>
  <si>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</si>
  <si>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</si>
  <si>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</si>
  <si>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</si>
  <si>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</si>
  <si>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</si>
  <si>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</si>
  <si>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</si>
  <si>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</si>
  <si>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</si>
  <si>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</si>
  <si>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</si>
  <si>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</si>
  <si>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</si>
  <si>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</si>
  <si>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</si>
  <si>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</si>
  <si>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</si>
  <si>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</si>
  <si>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</si>
  <si>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</si>
  <si>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</si>
  <si>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</si>
  <si>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</si>
  <si>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</si>
  <si>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</si>
  <si>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</si>
  <si>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</si>
  <si>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</si>
  <si>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</si>
  <si>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</si>
  <si>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</si>
  <si>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</si>
  <si>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</si>
  <si>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</si>
  <si>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</si>
  <si>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</si>
  <si>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</si>
  <si>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</si>
  <si>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</si>
  <si>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</si>
  <si>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</si>
  <si>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</si>
  <si>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</si>
  <si>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</si>
  <si>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</si>
  <si>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</si>
  <si>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</si>
  <si>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</si>
  <si>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</si>
  <si>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</si>
  <si>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</si>
  <si>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</si>
  <si>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</si>
  <si>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</si>
  <si>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</si>
  <si>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</si>
  <si>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</si>
  <si>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</si>
  <si>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</si>
  <si>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</si>
  <si>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</si>
  <si>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</si>
  <si>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</si>
  <si>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</si>
  <si>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</si>
  <si>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</si>
  <si>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</si>
  <si>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</si>
  <si>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</si>
  <si>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</si>
  <si>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</si>
  <si>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</si>
  <si>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</si>
  <si>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</si>
  <si>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</si>
  <si>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</si>
  <si>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</si>
  <si>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</si>
  <si>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</si>
  <si>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</si>
  <si>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</si>
  <si>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</si>
  <si>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</si>
  <si>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</si>
  <si>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</si>
  <si>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</si>
  <si>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</si>
  <si>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</si>
  <si>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</si>
  <si>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</si>
  <si>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</si>
  <si>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</si>
  <si>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</si>
  <si>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</si>
  <si>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</si>
  <si>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</si>
  <si>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</si>
  <si>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</si>
  <si>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</si>
  <si>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</si>
  <si>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</si>
  <si>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</si>
  <si>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</si>
  <si>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</si>
  <si>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</si>
  <si>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</si>
  <si>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</si>
  <si>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</si>
  <si>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</si>
  <si>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</si>
  <si>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</si>
  <si>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</si>
  <si>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</si>
  <si>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</si>
  <si>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</si>
  <si>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</si>
  <si>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</si>
  <si>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</si>
  <si>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</si>
  <si>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</si>
  <si>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</si>
  <si>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</si>
  <si>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</si>
  <si>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</si>
  <si>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</si>
  <si>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</si>
  <si>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</si>
  <si>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</si>
  <si>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</si>
  <si>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</si>
  <si>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</si>
  <si>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</si>
  <si>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</si>
  <si>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</si>
  <si>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</si>
  <si>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</si>
  <si>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</si>
  <si>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</si>
  <si>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</si>
  <si>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</si>
  <si>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</si>
  <si>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</si>
  <si>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</si>
  <si>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</si>
  <si>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</si>
  <si>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</si>
  <si>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</si>
  <si>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</si>
  <si>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</si>
  <si>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</si>
  <si>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</si>
  <si>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</si>
  <si>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</si>
  <si>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</si>
  <si>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</si>
  <si>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</si>
  <si>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</si>
  <si>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</si>
  <si>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</si>
  <si>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</si>
  <si>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</si>
  <si>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</si>
  <si>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</si>
  <si>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</si>
  <si>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</si>
  <si>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</si>
  <si>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</si>
  <si>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</si>
  <si>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</si>
  <si>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</si>
  <si>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</si>
  <si>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</si>
  <si>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</si>
  <si>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</si>
  <si>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</si>
  <si>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</si>
  <si>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</si>
  <si>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</si>
  <si>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</si>
  <si>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</si>
  <si>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</si>
  <si>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</si>
  <si>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</si>
  <si>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</si>
  <si>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</si>
  <si>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</si>
  <si>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</si>
  <si>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</si>
  <si>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</si>
  <si>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</si>
  <si>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</si>
  <si>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</si>
  <si>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</si>
  <si>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</si>
  <si>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</si>
  <si>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</si>
  <si>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</si>
  <si>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</si>
  <si>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</si>
  <si>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</si>
  <si>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</si>
  <si>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</si>
  <si>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</si>
  <si>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</si>
  <si>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</si>
  <si>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</si>
  <si>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</si>
  <si>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</si>
  <si>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</si>
  <si>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</si>
  <si>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</si>
  <si>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</si>
  <si>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</si>
  <si>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</si>
  <si>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</si>
  <si>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</si>
  <si>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</si>
  <si>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</si>
  <si>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</si>
  <si>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</si>
  <si>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</si>
  <si>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</si>
  <si>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</si>
  <si>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</si>
  <si>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</si>
  <si>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</si>
  <si>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</si>
  <si>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</si>
  <si>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</si>
  <si>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</si>
  <si>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</si>
  <si>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</si>
  <si>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</si>
  <si>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</si>
  <si>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</si>
  <si>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</si>
  <si>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</si>
  <si>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</si>
  <si>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</si>
  <si>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</si>
  <si>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</si>
  <si>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</si>
  <si>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</si>
  <si>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</si>
  <si>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</si>
  <si>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</si>
  <si>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</si>
  <si>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</si>
  <si>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</si>
  <si>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</si>
  <si>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</si>
  <si>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</si>
  <si>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</si>
  <si>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</si>
  <si>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</si>
  <si>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</si>
  <si>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</si>
  <si>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</si>
  <si>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</si>
  <si>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</si>
  <si>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</si>
  <si>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</si>
  <si>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</si>
  <si>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</si>
  <si>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</si>
  <si>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</si>
  <si>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</si>
  <si>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</si>
  <si>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</si>
  <si>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</si>
  <si>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</si>
  <si>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</si>
  <si>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</si>
  <si>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</si>
  <si>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</si>
  <si>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</si>
  <si>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</si>
  <si>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</si>
  <si>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</si>
  <si>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</si>
  <si>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</si>
  <si>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</si>
  <si>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</si>
  <si>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</si>
  <si>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</si>
  <si>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</si>
  <si>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</si>
  <si>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</si>
  <si>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</si>
  <si>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埼玉県朝霞市西原１－１－１</t>
  </si>
  <si>
    <t>株式会社武蔵野代表取締役社長　安田信行</t>
  </si>
  <si>
    <t>株式会社武蔵野　横浜工場</t>
  </si>
  <si>
    <t>横浜市金沢区鳥浜町１２－４８</t>
  </si>
  <si>
    <t>048-487-1111</t>
  </si>
  <si>
    <t>横浜市長</t>
  </si>
  <si>
    <t>○</t>
  </si>
  <si>
    <t>045-770-1611</t>
    <phoneticPr fontId="3"/>
  </si>
  <si>
    <t>099　その他の食料品製造業</t>
    <phoneticPr fontId="3"/>
  </si>
  <si>
    <t>令和   7年   5月  24日</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</si>
</sst>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 xmlns:a16="http://schemas.microsoft.com/office/drawing/2014/main" id="{00000000-0008-0000-0100-000075740E00}"/>
            </a:ext>
          </a:extLst>
        </xdr:cNvPr>
        <xdr:cNvGrpSpPr>
          <a:grpSpLocks/>
        </xdr:cNvGrpSpPr>
      </xdr:nvGrpSpPr>
      <xdr:grpSpPr bwMode="auto">
        <a:xfrm>
          <a:off x="1668780" y="2219325"/>
          <a:ext cx="579120" cy="640080"/>
          <a:chOff x="1455420" y="2194560"/>
          <a:chExt cx="586740" cy="632460"/>
        </a:xfrm>
      </xdr:grpSpPr>
      <xdr:cxnSp macro="">
        <xdr:nvCxnSpPr>
          <xdr:cNvPr id="37" name="直線コネクタ 36">
            <a:extLst>
              <a:ext uri="{FF2B5EF4-FFF2-40B4-BE49-F238E27FC236}">
                <a16:creationId xmlns=""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 xmlns:a16="http://schemas.microsoft.com/office/drawing/2014/main"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 xmlns:a16="http://schemas.microsoft.com/office/drawing/2014/main" id="{00000000-0008-0000-0800-0000F1540E00}"/>
            </a:ext>
          </a:extLst>
        </xdr:cNvPr>
        <xdr:cNvGrpSpPr>
          <a:grpSpLocks/>
        </xdr:cNvGrpSpPr>
      </xdr:nvGrpSpPr>
      <xdr:grpSpPr bwMode="auto">
        <a:xfrm>
          <a:off x="1657350" y="2207895"/>
          <a:ext cx="586740" cy="640080"/>
          <a:chOff x="1447800" y="2186940"/>
          <a:chExt cx="586740" cy="632460"/>
        </a:xfrm>
      </xdr:grpSpPr>
      <xdr:cxnSp macro="">
        <xdr:nvCxnSpPr>
          <xdr:cNvPr id="197" name="直線コネクタ 196">
            <a:extLst>
              <a:ext uri="{FF2B5EF4-FFF2-40B4-BE49-F238E27FC236}">
                <a16:creationId xmlns=""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A28" zoomScaleNormal="100" zoomScaleSheetLayoutView="100" workbookViewId="0">
      <selection activeCell="G40" sqref="G40"/>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469</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472</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468</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463</v>
      </c>
      <c r="K39" s="599"/>
      <c r="L39" s="600"/>
      <c r="M39" s="600"/>
      <c r="N39" s="600"/>
      <c r="O39" s="601"/>
      <c r="Q39" s="24"/>
      <c r="R39" s="99"/>
    </row>
    <row r="40" spans="1:19" ht="26.25" customHeight="1">
      <c r="C40" s="88"/>
      <c r="D40" s="28"/>
      <c r="E40" s="28"/>
      <c r="F40" s="28"/>
      <c r="G40" s="28"/>
      <c r="H40" s="29" t="s">
        <v>7</v>
      </c>
      <c r="I40" s="29"/>
      <c r="J40" s="599" t="s">
        <v>464</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465</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2108</v>
      </c>
      <c r="N48" s="615"/>
      <c r="O48" s="616"/>
    </row>
    <row r="49" spans="3:21" ht="18" customHeight="1">
      <c r="C49" s="593" t="s">
        <v>11</v>
      </c>
      <c r="D49" s="594"/>
      <c r="E49" s="595"/>
      <c r="F49" s="648" t="s">
        <v>466</v>
      </c>
      <c r="G49" s="649"/>
      <c r="H49" s="649"/>
      <c r="I49" s="649"/>
      <c r="J49" s="649"/>
      <c r="K49" s="649"/>
      <c r="L49" s="463" t="s">
        <v>172</v>
      </c>
      <c r="M49" s="466"/>
      <c r="N49" s="617" t="s">
        <v>470</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118</v>
      </c>
      <c r="G52" s="548"/>
      <c r="H52" s="548"/>
      <c r="I52" s="548"/>
      <c r="J52" s="36" t="s">
        <v>47</v>
      </c>
      <c r="K52" s="36"/>
      <c r="L52" s="549" t="s">
        <v>471</v>
      </c>
      <c r="M52" s="549"/>
      <c r="N52" s="550"/>
      <c r="O52" s="551"/>
    </row>
    <row r="53" spans="3:21" ht="22.5" customHeight="1">
      <c r="C53" s="360"/>
      <c r="D53" s="452" t="s">
        <v>19</v>
      </c>
      <c r="E53" s="470" t="s">
        <v>365</v>
      </c>
      <c r="F53" s="538" t="s">
        <v>366</v>
      </c>
      <c r="G53" s="539"/>
      <c r="H53" s="540"/>
      <c r="I53" s="538" t="s">
        <v>367</v>
      </c>
      <c r="J53" s="542"/>
      <c r="K53" s="552"/>
      <c r="L53" s="543">
        <v>6967</v>
      </c>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430</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1620.7999999999997</v>
      </c>
      <c r="I63" s="292" t="s">
        <v>4</v>
      </c>
      <c r="J63" s="571" t="s">
        <v>324</v>
      </c>
      <c r="K63" s="572"/>
      <c r="L63" s="573"/>
      <c r="M63" s="563">
        <f>+別紙!AA14</f>
        <v>1337.7999999999997</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438.5</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1138.6999999999998</v>
      </c>
      <c r="N65" s="564"/>
      <c r="O65" s="455" t="s">
        <v>4</v>
      </c>
      <c r="P65" s="175"/>
      <c r="Q65" s="176"/>
      <c r="R65" s="176"/>
      <c r="S65" s="176"/>
    </row>
    <row r="66" spans="1:48" ht="24.75" customHeight="1">
      <c r="C66" s="480"/>
      <c r="D66" s="568" t="s">
        <v>303</v>
      </c>
      <c r="E66" s="569"/>
      <c r="F66" s="569"/>
      <c r="G66" s="570"/>
      <c r="H66" s="457">
        <f>+別紙!AA12</f>
        <v>283</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topLeftCell="P16" zoomScaleNormal="100" workbookViewId="0">
      <selection activeCell="AE25" sqref="AE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314.3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351.5</v>
      </c>
      <c r="E24" s="729"/>
      <c r="F24" s="729"/>
      <c r="G24" s="211" t="s">
        <v>198</v>
      </c>
      <c r="H24" s="707">
        <f>+F12</f>
        <v>314.3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314.3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314.3</v>
      </c>
      <c r="Q27" s="712"/>
      <c r="R27" s="712"/>
      <c r="S27" s="712"/>
      <c r="T27" s="54" t="s">
        <v>38</v>
      </c>
      <c r="U27" s="74"/>
      <c r="V27" s="74"/>
      <c r="Y27" s="72" t="s">
        <v>39</v>
      </c>
      <c r="Z27" s="75"/>
      <c r="AH27" s="63"/>
      <c r="AI27" s="63"/>
      <c r="AJ27" s="63"/>
      <c r="AK27" s="63"/>
      <c r="AL27" s="675">
        <f>+AH18+P27</f>
        <v>314.3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314.3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351.5</v>
      </c>
      <c r="E29" s="729"/>
      <c r="F29" s="729"/>
      <c r="G29" s="211" t="s">
        <v>198</v>
      </c>
      <c r="H29" s="707">
        <f>+AL27</f>
        <v>314.3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314.3</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351.5</v>
      </c>
      <c r="E31" s="729"/>
      <c r="F31" s="729"/>
      <c r="G31" s="211" t="s">
        <v>198</v>
      </c>
      <c r="H31" s="707">
        <f>+AS24</f>
        <v>314.3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3" zoomScaleNormal="100" workbookViewId="0">
      <selection activeCell="Z24" sqref="Z2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16.5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13.5</v>
      </c>
      <c r="E24" s="729"/>
      <c r="F24" s="729"/>
      <c r="G24" s="211" t="s">
        <v>198</v>
      </c>
      <c r="H24" s="707">
        <f>+F12</f>
        <v>16.5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16.5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16.5</v>
      </c>
      <c r="Q27" s="712"/>
      <c r="R27" s="712"/>
      <c r="S27" s="712"/>
      <c r="T27" s="54" t="s">
        <v>38</v>
      </c>
      <c r="U27" s="74"/>
      <c r="V27" s="74"/>
      <c r="Y27" s="72" t="s">
        <v>39</v>
      </c>
      <c r="Z27" s="75"/>
      <c r="AH27" s="63"/>
      <c r="AI27" s="63"/>
      <c r="AJ27" s="63"/>
      <c r="AK27" s="63"/>
      <c r="AL27" s="675">
        <f>+AH18+P27</f>
        <v>16.5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16.5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13.5</v>
      </c>
      <c r="E29" s="729"/>
      <c r="F29" s="729"/>
      <c r="G29" s="211" t="s">
        <v>198</v>
      </c>
      <c r="H29" s="707">
        <f>+AL27</f>
        <v>16.5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16.5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13.5</v>
      </c>
      <c r="E31" s="729"/>
      <c r="F31" s="729"/>
      <c r="G31" s="211" t="s">
        <v>198</v>
      </c>
      <c r="H31" s="707">
        <f>+AS24</f>
        <v>16.5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C19" sqref="C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株式会社武蔵野　横浜工場</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3" zoomScaleNormal="100" workbookViewId="0">
      <selection activeCell="Z26" sqref="Z2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株式会社武蔵野　横浜工場</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835.8</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419.9</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351.5</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13.5</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0.1</v>
      </c>
      <c r="AA9" s="394">
        <f>IF(SUM(G9:Z9)&gt;0,SUM(G9:Z9),IF(AA$19&gt;0,"0",0))</f>
        <v>1620.7999999999997</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t="str">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t="str">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283</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t="str">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f t="shared" si="0"/>
        <v>283</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t="str">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552.79999999999995</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419.9</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351.5</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13.5</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0.1</v>
      </c>
      <c r="AA14" s="400">
        <f t="shared" si="0"/>
        <v>1337.7999999999997</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199.1</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239.4</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t="str">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f t="shared" si="0"/>
        <v>438.5</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353.7</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419.9</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351.5</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13.5</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0.1</v>
      </c>
      <c r="AA16" s="400">
        <f t="shared" si="0"/>
        <v>1138.6999999999998</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t="str">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t="str">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892.8</v>
      </c>
      <c r="I19" s="404">
        <f t="shared" si="1"/>
        <v>0</v>
      </c>
      <c r="J19" s="404">
        <f t="shared" si="1"/>
        <v>0</v>
      </c>
      <c r="K19" s="404">
        <f t="shared" si="1"/>
        <v>0</v>
      </c>
      <c r="L19" s="404">
        <f t="shared" si="1"/>
        <v>383.5</v>
      </c>
      <c r="M19" s="404">
        <f t="shared" si="1"/>
        <v>0</v>
      </c>
      <c r="N19" s="404">
        <f t="shared" si="1"/>
        <v>0</v>
      </c>
      <c r="O19" s="404">
        <f t="shared" si="1"/>
        <v>0</v>
      </c>
      <c r="P19" s="404">
        <f t="shared" si="1"/>
        <v>314.3</v>
      </c>
      <c r="Q19" s="404">
        <f t="shared" si="1"/>
        <v>0</v>
      </c>
      <c r="R19" s="404">
        <f t="shared" si="1"/>
        <v>0</v>
      </c>
      <c r="S19" s="404">
        <f t="shared" si="1"/>
        <v>16.5</v>
      </c>
      <c r="T19" s="404">
        <f t="shared" si="1"/>
        <v>0</v>
      </c>
      <c r="U19" s="404">
        <f t="shared" si="1"/>
        <v>0</v>
      </c>
      <c r="V19" s="404">
        <f t="shared" si="1"/>
        <v>0</v>
      </c>
      <c r="W19" s="404">
        <f t="shared" si="1"/>
        <v>0</v>
      </c>
      <c r="X19" s="404">
        <f t="shared" si="1"/>
        <v>0</v>
      </c>
      <c r="Y19" s="404">
        <f t="shared" si="1"/>
        <v>0</v>
      </c>
      <c r="Z19" s="405">
        <f t="shared" si="1"/>
        <v>0.1</v>
      </c>
      <c r="AA19" s="406">
        <f t="shared" ref="AA19:AA25" si="2">SUM(G19:Z19)</f>
        <v>1607.1999999999998</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574.4</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574.4</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319.10000000000002</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319.10000000000002</v>
      </c>
    </row>
    <row r="27" spans="2:27" ht="20.45" customHeight="1">
      <c r="B27" s="182"/>
      <c r="C27" s="808"/>
      <c r="D27" s="187" t="s">
        <v>25</v>
      </c>
      <c r="E27" s="787" t="s">
        <v>289</v>
      </c>
      <c r="F27" s="788"/>
      <c r="G27" s="425">
        <f t="shared" ref="G27:Z27" si="5">+G23-G26</f>
        <v>0</v>
      </c>
      <c r="H27" s="425">
        <f t="shared" si="5"/>
        <v>255.29999999999995</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255.29999999999995</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319.10000000000002</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319.10000000000002</v>
      </c>
    </row>
    <row r="36" spans="2:27" ht="20.45" customHeight="1">
      <c r="B36" s="184">
        <v>6</v>
      </c>
      <c r="C36" s="137"/>
      <c r="D36" s="227"/>
      <c r="E36" s="222" t="s">
        <v>265</v>
      </c>
      <c r="F36" s="461"/>
      <c r="G36" s="431">
        <f t="shared" ref="G36:Z36" si="7">SUM(G37:G39)</f>
        <v>0</v>
      </c>
      <c r="H36" s="431">
        <f t="shared" si="7"/>
        <v>319.10000000000002</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319.10000000000002</v>
      </c>
    </row>
    <row r="37" spans="2:27" ht="20.45" customHeight="1">
      <c r="B37" s="184" t="s">
        <v>228</v>
      </c>
      <c r="C37" s="137"/>
      <c r="D37" s="225"/>
      <c r="E37" s="220"/>
      <c r="F37" s="218" t="s">
        <v>235</v>
      </c>
      <c r="G37" s="434">
        <f>+ｱ.燃え殻!$AU$16</f>
        <v>0</v>
      </c>
      <c r="H37" s="434">
        <f>+ｲ.汚泥!$AU$16</f>
        <v>319.10000000000002</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319.10000000000002</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318.39999999999998</v>
      </c>
      <c r="I41" s="440">
        <f t="shared" si="8"/>
        <v>0</v>
      </c>
      <c r="J41" s="440">
        <f t="shared" si="8"/>
        <v>0</v>
      </c>
      <c r="K41" s="440">
        <f t="shared" si="8"/>
        <v>0</v>
      </c>
      <c r="L41" s="440">
        <f t="shared" si="8"/>
        <v>383.5</v>
      </c>
      <c r="M41" s="440">
        <f t="shared" si="8"/>
        <v>0</v>
      </c>
      <c r="N41" s="440">
        <f t="shared" si="8"/>
        <v>0</v>
      </c>
      <c r="O41" s="440">
        <f t="shared" si="8"/>
        <v>0</v>
      </c>
      <c r="P41" s="440">
        <f t="shared" si="8"/>
        <v>314.3</v>
      </c>
      <c r="Q41" s="440">
        <f t="shared" si="8"/>
        <v>0</v>
      </c>
      <c r="R41" s="440">
        <f t="shared" si="8"/>
        <v>0</v>
      </c>
      <c r="S41" s="440">
        <f t="shared" si="8"/>
        <v>16.5</v>
      </c>
      <c r="T41" s="440">
        <f t="shared" si="8"/>
        <v>0</v>
      </c>
      <c r="U41" s="440">
        <f t="shared" si="8"/>
        <v>0</v>
      </c>
      <c r="V41" s="440">
        <f t="shared" si="8"/>
        <v>0</v>
      </c>
      <c r="W41" s="440">
        <f t="shared" si="8"/>
        <v>0</v>
      </c>
      <c r="X41" s="440">
        <f t="shared" si="8"/>
        <v>0</v>
      </c>
      <c r="Y41" s="440">
        <f t="shared" si="8"/>
        <v>0</v>
      </c>
      <c r="Z41" s="441">
        <f t="shared" si="8"/>
        <v>0.1</v>
      </c>
      <c r="AA41" s="442">
        <f t="shared" si="4"/>
        <v>1032.8</v>
      </c>
    </row>
    <row r="42" spans="2:27" ht="20.45" customHeight="1">
      <c r="B42" s="182"/>
      <c r="C42" s="791"/>
      <c r="D42" s="224"/>
      <c r="E42" s="222" t="s">
        <v>262</v>
      </c>
      <c r="F42" s="461"/>
      <c r="G42" s="431">
        <f t="shared" ref="G42:Z42" si="9">SUM(G43:G45)</f>
        <v>0</v>
      </c>
      <c r="H42" s="431">
        <f t="shared" si="9"/>
        <v>318.39999999999998</v>
      </c>
      <c r="I42" s="431">
        <f t="shared" si="9"/>
        <v>0</v>
      </c>
      <c r="J42" s="431">
        <f t="shared" si="9"/>
        <v>0</v>
      </c>
      <c r="K42" s="431">
        <f t="shared" si="9"/>
        <v>0</v>
      </c>
      <c r="L42" s="431">
        <f t="shared" si="9"/>
        <v>383.5</v>
      </c>
      <c r="M42" s="431">
        <f t="shared" si="9"/>
        <v>0</v>
      </c>
      <c r="N42" s="431">
        <f t="shared" si="9"/>
        <v>0</v>
      </c>
      <c r="O42" s="431">
        <f t="shared" si="9"/>
        <v>0</v>
      </c>
      <c r="P42" s="431">
        <f t="shared" si="9"/>
        <v>314.3</v>
      </c>
      <c r="Q42" s="431">
        <f t="shared" si="9"/>
        <v>0</v>
      </c>
      <c r="R42" s="431">
        <f t="shared" si="9"/>
        <v>0</v>
      </c>
      <c r="S42" s="431">
        <f t="shared" si="9"/>
        <v>16.5</v>
      </c>
      <c r="T42" s="431">
        <f t="shared" si="9"/>
        <v>0</v>
      </c>
      <c r="U42" s="431">
        <f t="shared" si="9"/>
        <v>0</v>
      </c>
      <c r="V42" s="431">
        <f t="shared" si="9"/>
        <v>0</v>
      </c>
      <c r="W42" s="431">
        <f t="shared" si="9"/>
        <v>0</v>
      </c>
      <c r="X42" s="431">
        <f t="shared" si="9"/>
        <v>0</v>
      </c>
      <c r="Y42" s="431">
        <f t="shared" si="9"/>
        <v>0</v>
      </c>
      <c r="Z42" s="432">
        <f t="shared" si="9"/>
        <v>0.1</v>
      </c>
      <c r="AA42" s="433">
        <f t="shared" si="4"/>
        <v>1032.8</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383.5</v>
      </c>
      <c r="M43" s="434">
        <f>+ｷ.紙くず!$AA$28</f>
        <v>0</v>
      </c>
      <c r="N43" s="434">
        <f>+ｸ.木くず!$AA$28</f>
        <v>0</v>
      </c>
      <c r="O43" s="434">
        <f>+ｹ.繊維くず!$AA$28</f>
        <v>0</v>
      </c>
      <c r="P43" s="434">
        <f>+ｺ.動植物性残さ!$AA$28</f>
        <v>314.3</v>
      </c>
      <c r="Q43" s="434">
        <f>+ｻ.動物系固形不要物!$AA$28</f>
        <v>0</v>
      </c>
      <c r="R43" s="434">
        <f>+ｼ.ｺﾞﾑくず!$AA$28</f>
        <v>0</v>
      </c>
      <c r="S43" s="434">
        <f>+ｽ.金属くず!$AA$28</f>
        <v>16.5</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0.1</v>
      </c>
      <c r="AA43" s="436">
        <f t="shared" si="4"/>
        <v>714.4</v>
      </c>
    </row>
    <row r="44" spans="2:27" ht="20.45" customHeight="1">
      <c r="B44" s="182"/>
      <c r="C44" s="791"/>
      <c r="D44" s="225"/>
      <c r="E44" s="220"/>
      <c r="F44" s="218" t="s">
        <v>261</v>
      </c>
      <c r="G44" s="434">
        <f>+ｱ.燃え殻!$AA$29</f>
        <v>0</v>
      </c>
      <c r="H44" s="434">
        <f>+ｲ.汚泥!$AA$29</f>
        <v>318.39999999999998</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318.39999999999998</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637.5</v>
      </c>
      <c r="I47" s="443">
        <f>+ｳ.廃油!$AL$27</f>
        <v>0</v>
      </c>
      <c r="J47" s="443">
        <f>+ｴ.廃酸!$AL$27</f>
        <v>0</v>
      </c>
      <c r="K47" s="443">
        <f>+ｵ.廃ｱﾙｶﾘ!$AL$27</f>
        <v>0</v>
      </c>
      <c r="L47" s="443">
        <f>+ｶ.廃ﾌﾟﾗ類!$AL$27</f>
        <v>383.5</v>
      </c>
      <c r="M47" s="443">
        <f>+ｷ.紙くず!$AL$27</f>
        <v>0</v>
      </c>
      <c r="N47" s="443">
        <f>+ｸ.木くず!$AL$27</f>
        <v>0</v>
      </c>
      <c r="O47" s="443">
        <f>+ｹ.繊維くず!$AL$27</f>
        <v>0</v>
      </c>
      <c r="P47" s="443">
        <f>+ｺ.動植物性残さ!$AL$27</f>
        <v>314.3</v>
      </c>
      <c r="Q47" s="443">
        <f>+ｻ.動物系固形不要物!$AL$27</f>
        <v>0</v>
      </c>
      <c r="R47" s="443">
        <f>+ｼ.ｺﾞﾑくず!$AL$27</f>
        <v>0</v>
      </c>
      <c r="S47" s="443">
        <f>+ｽ.金属くず!$AL$27</f>
        <v>16.5</v>
      </c>
      <c r="T47" s="443">
        <f>+ｾ.ｶﾞﾗｽ･ｺﾝｸﾘ･陶磁器くず!$AL$27</f>
        <v>0</v>
      </c>
      <c r="U47" s="443">
        <f>+ｿ.鉱さい!$AL$27</f>
        <v>0</v>
      </c>
      <c r="V47" s="443">
        <f>+ﾀ.がれき類!$AL$27</f>
        <v>0</v>
      </c>
      <c r="W47" s="443">
        <f>+ﾁ.動物のふん尿!$AL$27</f>
        <v>0</v>
      </c>
      <c r="X47" s="443">
        <f>+ﾂ.動物の死体!$AL$27</f>
        <v>0</v>
      </c>
      <c r="Y47" s="443">
        <f>+ﾃ.ばいじん!$AL$27</f>
        <v>0</v>
      </c>
      <c r="Z47" s="444">
        <f>+ﾄ.混合廃棄物その他!$AL$27</f>
        <v>0.1</v>
      </c>
      <c r="AA47" s="445">
        <f t="shared" si="4"/>
        <v>1351.8999999999999</v>
      </c>
    </row>
    <row r="48" spans="2:27" ht="20.45" customHeight="1">
      <c r="B48" s="182"/>
      <c r="C48" s="188"/>
      <c r="D48" s="187" t="s">
        <v>188</v>
      </c>
      <c r="E48" s="787" t="s">
        <v>238</v>
      </c>
      <c r="F48" s="788"/>
      <c r="G48" s="446">
        <f>+ｱ.燃え殻!$AL$30</f>
        <v>0</v>
      </c>
      <c r="H48" s="446">
        <f>+ｲ.汚泥!$AL$30</f>
        <v>318.39999999999998</v>
      </c>
      <c r="I48" s="446">
        <f>+ｳ.廃油!$AL$30</f>
        <v>0</v>
      </c>
      <c r="J48" s="446">
        <f>+ｴ.廃酸!$AL$30</f>
        <v>0</v>
      </c>
      <c r="K48" s="446">
        <f>+ｵ.廃ｱﾙｶﾘ!$AL$30</f>
        <v>0</v>
      </c>
      <c r="L48" s="446">
        <f>+ｶ.廃ﾌﾟﾗ類!$AL$30</f>
        <v>333.2</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651.59999999999991</v>
      </c>
    </row>
    <row r="49" spans="2:27" ht="20.45" customHeight="1">
      <c r="B49" s="182"/>
      <c r="C49" s="188"/>
      <c r="D49" s="504" t="s">
        <v>190</v>
      </c>
      <c r="E49" s="800" t="s">
        <v>239</v>
      </c>
      <c r="F49" s="801"/>
      <c r="G49" s="517">
        <f>+ｱ.燃え殻!$AS$24</f>
        <v>0</v>
      </c>
      <c r="H49" s="517">
        <f>+ｲ.汚泥!$AS$24</f>
        <v>319.10000000000002</v>
      </c>
      <c r="I49" s="517">
        <f>+ｳ.廃油!$AS$24</f>
        <v>0</v>
      </c>
      <c r="J49" s="517">
        <f>+ｴ.廃酸!$AS$24</f>
        <v>0</v>
      </c>
      <c r="K49" s="517">
        <f>+ｵ.廃ｱﾙｶﾘ!$AS$24</f>
        <v>0</v>
      </c>
      <c r="L49" s="517">
        <f>+ｶ.廃ﾌﾟﾗ類!$AS$24</f>
        <v>383.5</v>
      </c>
      <c r="M49" s="517">
        <f>+ｷ.紙くず!$AS$24</f>
        <v>0</v>
      </c>
      <c r="N49" s="517">
        <f>+ｸ.木くず!$AS$24</f>
        <v>0</v>
      </c>
      <c r="O49" s="517">
        <f>+ｹ.繊維くず!$AS$24</f>
        <v>0</v>
      </c>
      <c r="P49" s="517">
        <f>+ｺ.動植物性残さ!$AS$24</f>
        <v>314.3</v>
      </c>
      <c r="Q49" s="517">
        <f>+ｻ.動物系固形不要物!$AS$24</f>
        <v>0</v>
      </c>
      <c r="R49" s="517">
        <f>+ｼ.ｺﾞﾑくず!$AS$24</f>
        <v>0</v>
      </c>
      <c r="S49" s="517">
        <f>+ｽ.金属くず!$AS$24</f>
        <v>16.5</v>
      </c>
      <c r="T49" s="517">
        <f>+ｾ.ｶﾞﾗｽ･ｺﾝｸﾘ･陶磁器くず!$AS$24</f>
        <v>0</v>
      </c>
      <c r="U49" s="517">
        <f>+ｿ.鉱さい!$AS$24</f>
        <v>0</v>
      </c>
      <c r="V49" s="517">
        <f>+ﾀ.がれき類!$AS$24</f>
        <v>0</v>
      </c>
      <c r="W49" s="517">
        <f>+ﾁ.動物のふん尿!$AS$24</f>
        <v>0</v>
      </c>
      <c r="X49" s="517">
        <f>+ﾂ.動物の死体!$AS$24</f>
        <v>0</v>
      </c>
      <c r="Y49" s="517">
        <f>+ﾃ.ばいじん!$AS$24</f>
        <v>0</v>
      </c>
      <c r="Z49" s="518">
        <f>+ﾄ.混合廃棄物その他!$AS$24</f>
        <v>0.1</v>
      </c>
      <c r="AA49" s="519">
        <f t="shared" si="4"/>
        <v>1033.5</v>
      </c>
    </row>
    <row r="50" spans="2:27" ht="20.45" customHeight="1">
      <c r="B50" s="182"/>
      <c r="C50" s="188"/>
      <c r="D50" s="505"/>
      <c r="E50" s="802" t="s">
        <v>449</v>
      </c>
      <c r="F50" s="803"/>
      <c r="G50" s="506"/>
      <c r="H50" s="506"/>
      <c r="I50" s="506"/>
      <c r="J50" s="506"/>
      <c r="K50" s="506"/>
      <c r="L50" s="449">
        <f>ｶ.廃ﾌﾟﾗ類!AU18</f>
        <v>50.3</v>
      </c>
      <c r="M50" s="506"/>
      <c r="N50" s="506"/>
      <c r="O50" s="506"/>
      <c r="P50" s="506"/>
      <c r="Q50" s="506"/>
      <c r="R50" s="506"/>
      <c r="S50" s="506"/>
      <c r="T50" s="506"/>
      <c r="U50" s="506"/>
      <c r="V50" s="506"/>
      <c r="W50" s="506"/>
      <c r="X50" s="506"/>
      <c r="Y50" s="506"/>
      <c r="Z50" s="528"/>
      <c r="AA50" s="450">
        <f t="shared" si="4"/>
        <v>50.3</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333.2</v>
      </c>
      <c r="M53" s="514"/>
      <c r="N53" s="514"/>
      <c r="O53" s="514"/>
      <c r="P53" s="514"/>
      <c r="Q53" s="514"/>
      <c r="R53" s="514"/>
      <c r="S53" s="514"/>
      <c r="T53" s="514"/>
      <c r="U53" s="514"/>
      <c r="V53" s="514"/>
      <c r="W53" s="514"/>
      <c r="X53" s="514"/>
      <c r="Y53" s="514"/>
      <c r="Z53" s="529"/>
      <c r="AA53" s="521">
        <f t="shared" si="4"/>
        <v>333.2</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1728.6</v>
      </c>
      <c r="I63" s="501">
        <f t="shared" si="10"/>
        <v>0</v>
      </c>
      <c r="J63" s="501">
        <f t="shared" si="10"/>
        <v>0</v>
      </c>
      <c r="K63" s="501">
        <f t="shared" si="10"/>
        <v>0</v>
      </c>
      <c r="L63" s="501">
        <f t="shared" si="10"/>
        <v>803.4</v>
      </c>
      <c r="M63" s="501">
        <f t="shared" si="10"/>
        <v>0</v>
      </c>
      <c r="N63" s="501">
        <f t="shared" si="10"/>
        <v>0</v>
      </c>
      <c r="O63" s="501">
        <f t="shared" si="10"/>
        <v>0</v>
      </c>
      <c r="P63" s="501">
        <f t="shared" si="10"/>
        <v>665.8</v>
      </c>
      <c r="Q63" s="501">
        <f t="shared" si="10"/>
        <v>0</v>
      </c>
      <c r="R63" s="501">
        <f t="shared" si="10"/>
        <v>0</v>
      </c>
      <c r="S63" s="501">
        <f t="shared" si="10"/>
        <v>30</v>
      </c>
      <c r="T63" s="501">
        <f t="shared" si="10"/>
        <v>0</v>
      </c>
      <c r="U63" s="501">
        <f t="shared" si="10"/>
        <v>0</v>
      </c>
      <c r="V63" s="501">
        <f t="shared" si="10"/>
        <v>0</v>
      </c>
      <c r="W63" s="501">
        <f t="shared" si="10"/>
        <v>0</v>
      </c>
      <c r="X63" s="501">
        <f t="shared" si="10"/>
        <v>0</v>
      </c>
      <c r="Y63" s="501">
        <f t="shared" si="10"/>
        <v>0</v>
      </c>
      <c r="Z63" s="501">
        <f t="shared" si="10"/>
        <v>0.2</v>
      </c>
      <c r="AA63" s="502">
        <f>+AA9+AA19+AA20</f>
        <v>3227.9999999999995</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9"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5月  24日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埼玉県朝霞市西原１－１－１</v>
      </c>
      <c r="K16" s="850"/>
      <c r="L16" s="851"/>
      <c r="M16" s="851"/>
      <c r="N16" s="851"/>
      <c r="O16" s="852"/>
    </row>
    <row r="17" spans="1:48" ht="26.25" customHeight="1">
      <c r="C17" s="248"/>
      <c r="D17" s="249"/>
      <c r="E17" s="249"/>
      <c r="F17" s="249"/>
      <c r="G17" s="249"/>
      <c r="H17" s="253" t="s">
        <v>7</v>
      </c>
      <c r="I17" s="253"/>
      <c r="J17" s="850" t="str">
        <f>+表紙!J40</f>
        <v>株式会社武蔵野代表取締役社長　安田信行</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048-487-1111</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株式会社武蔵野　横浜工場</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2108</v>
      </c>
      <c r="N25" s="902"/>
      <c r="O25" s="903"/>
    </row>
    <row r="26" spans="1:48" ht="18" customHeight="1">
      <c r="C26" s="882" t="s">
        <v>11</v>
      </c>
      <c r="D26" s="883"/>
      <c r="E26" s="884"/>
      <c r="F26" s="876" t="str">
        <f>+表紙!F49</f>
        <v>横浜市金沢区鳥浜町１２－４８</v>
      </c>
      <c r="G26" s="877"/>
      <c r="H26" s="877"/>
      <c r="I26" s="877"/>
      <c r="J26" s="877"/>
      <c r="K26" s="877"/>
      <c r="L26" s="139" t="s">
        <v>172</v>
      </c>
      <c r="M26" s="258"/>
      <c r="N26" s="880" t="str">
        <f>IF(+表紙!N49="","",+表紙!N49)</f>
        <v>045-770-1611</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Ｅ09－食料品製造業</v>
      </c>
      <c r="G29" s="905"/>
      <c r="H29" s="905"/>
      <c r="I29" s="905"/>
      <c r="J29" s="369" t="s">
        <v>47</v>
      </c>
      <c r="K29" s="369"/>
      <c r="L29" s="906" t="str">
        <f>+表紙!L52</f>
        <v>099　その他の食料品製造業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6967</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430</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1620.7999999999997</v>
      </c>
      <c r="I40" s="292" t="s">
        <v>4</v>
      </c>
      <c r="J40" s="571" t="s">
        <v>324</v>
      </c>
      <c r="K40" s="572"/>
      <c r="L40" s="573"/>
      <c r="M40" s="908">
        <f>+表紙!M63</f>
        <v>1337.7999999999997</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438.5</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1138.6999999999998</v>
      </c>
      <c r="N42" s="909">
        <f>+表紙!N65</f>
        <v>0</v>
      </c>
      <c r="O42" s="196" t="s">
        <v>4</v>
      </c>
    </row>
    <row r="43" spans="1:48" ht="24.75" customHeight="1">
      <c r="C43" s="190"/>
      <c r="D43" s="568" t="s">
        <v>303</v>
      </c>
      <c r="E43" s="569"/>
      <c r="F43" s="569"/>
      <c r="G43" s="570"/>
      <c r="H43" s="297">
        <f>+表紙!H66</f>
        <v>283</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I10" zoomScaleNormal="100" workbookViewId="0">
      <selection activeCell="AI30" sqref="AI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892.8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319.10000000000002</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v>574.4</v>
      </c>
      <c r="Q18" s="679"/>
      <c r="R18" s="679"/>
      <c r="S18" s="679"/>
      <c r="T18" s="62" t="s">
        <v>13</v>
      </c>
      <c r="U18"/>
      <c r="V18" s="299"/>
      <c r="W18"/>
      <c r="X18" s="210"/>
      <c r="Y18" s="675">
        <f>+ROUND(AH9,1)+ROUND(AH12,1)+ROUND(AH15,1)+AH18</f>
        <v>319.10000000000002</v>
      </c>
      <c r="Z18" s="676"/>
      <c r="AA18" s="676"/>
      <c r="AB18" s="62" t="s">
        <v>4</v>
      </c>
      <c r="AC18" s="209"/>
      <c r="AD18" s="209"/>
      <c r="AE18" s="681"/>
      <c r="AH18" s="711">
        <f>+ROUND(AO18,1)+ROUND(AO21,1)</f>
        <v>319.10000000000002</v>
      </c>
      <c r="AI18" s="708"/>
      <c r="AJ18" s="708"/>
      <c r="AK18" s="708"/>
      <c r="AL18" s="54" t="s">
        <v>13</v>
      </c>
      <c r="AM18" s="65"/>
      <c r="AO18" s="326">
        <f>+ROUND(AU16,1)+ROUND(AU17,1)+ROUND(AU18,1)</f>
        <v>319.10000000000002</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255.29999999999995</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835.8</v>
      </c>
      <c r="E24" s="729"/>
      <c r="F24" s="729"/>
      <c r="G24" s="211" t="s">
        <v>198</v>
      </c>
      <c r="H24" s="707">
        <f>+F12</f>
        <v>892.8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319.10000000000002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283</v>
      </c>
      <c r="E27" s="729"/>
      <c r="F27" s="729"/>
      <c r="G27" s="211" t="s">
        <v>198</v>
      </c>
      <c r="H27" s="707">
        <f>+Y21</f>
        <v>255.29999999999995</v>
      </c>
      <c r="I27" s="708"/>
      <c r="J27" s="211" t="s">
        <v>198</v>
      </c>
      <c r="M27" s="681"/>
      <c r="P27" s="711">
        <f>+R30+ROUND(R33,1)</f>
        <v>318.39999999999998</v>
      </c>
      <c r="Q27" s="712"/>
      <c r="R27" s="712"/>
      <c r="S27" s="712"/>
      <c r="T27" s="54" t="s">
        <v>38</v>
      </c>
      <c r="U27" s="74"/>
      <c r="V27" s="74"/>
      <c r="Y27" s="72" t="s">
        <v>39</v>
      </c>
      <c r="Z27" s="75"/>
      <c r="AH27" s="63"/>
      <c r="AI27" s="63"/>
      <c r="AJ27" s="63"/>
      <c r="AK27" s="63"/>
      <c r="AL27" s="675">
        <f>+AH18+P27</f>
        <v>637.5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552.79999999999995</v>
      </c>
      <c r="E29" s="729"/>
      <c r="F29" s="729"/>
      <c r="G29" s="211" t="s">
        <v>198</v>
      </c>
      <c r="H29" s="707">
        <f>+AL27</f>
        <v>637.5</v>
      </c>
      <c r="I29" s="708"/>
      <c r="J29" s="211" t="s">
        <v>198</v>
      </c>
      <c r="M29" s="681"/>
      <c r="P29" s="66"/>
      <c r="Q29" s="158"/>
      <c r="R29" s="61" t="s">
        <v>183</v>
      </c>
      <c r="S29" s="683" t="s">
        <v>33</v>
      </c>
      <c r="T29" s="697"/>
      <c r="U29" s="697"/>
      <c r="V29" s="698"/>
      <c r="W29" s="58"/>
      <c r="X29" s="76"/>
      <c r="Y29" s="713" t="s">
        <v>258</v>
      </c>
      <c r="Z29" s="714"/>
      <c r="AA29" s="669">
        <v>318.39999999999998</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199.1</v>
      </c>
      <c r="E30" s="729"/>
      <c r="F30" s="729"/>
      <c r="G30" s="211" t="s">
        <v>198</v>
      </c>
      <c r="H30" s="707">
        <f>+AL30</f>
        <v>318.39999999999998</v>
      </c>
      <c r="I30" s="708"/>
      <c r="J30" s="211" t="s">
        <v>198</v>
      </c>
      <c r="M30" s="681"/>
      <c r="P30" s="66"/>
      <c r="R30" s="711">
        <f>+ROUND(AA28,1)+ROUND(AA29,1)+ROUND(AA30,1)</f>
        <v>318.39999999999998</v>
      </c>
      <c r="S30" s="712"/>
      <c r="T30" s="712"/>
      <c r="U30" s="712"/>
      <c r="V30" s="54" t="s">
        <v>16</v>
      </c>
      <c r="Y30" s="713" t="s">
        <v>186</v>
      </c>
      <c r="Z30" s="714"/>
      <c r="AA30" s="669"/>
      <c r="AB30" s="670"/>
      <c r="AC30" s="670"/>
      <c r="AD30" s="670"/>
      <c r="AE30" s="670"/>
      <c r="AF30" s="54" t="s">
        <v>13</v>
      </c>
      <c r="AL30" s="661">
        <v>318.39999999999998</v>
      </c>
      <c r="AM30" s="662"/>
      <c r="AN30" s="662"/>
      <c r="AO30" s="662"/>
      <c r="AP30" s="62" t="s">
        <v>13</v>
      </c>
      <c r="AS30" s="706"/>
      <c r="AT30" s="703"/>
      <c r="AU30" s="703"/>
      <c r="AV30" s="704"/>
      <c r="AW30" s="498"/>
    </row>
    <row r="31" spans="2:49" ht="27" customHeight="1" thickTop="1" thickBot="1">
      <c r="B31" s="740" t="s">
        <v>226</v>
      </c>
      <c r="C31" s="741"/>
      <c r="D31" s="729">
        <v>353.7</v>
      </c>
      <c r="E31" s="729"/>
      <c r="F31" s="729"/>
      <c r="G31" s="211" t="s">
        <v>198</v>
      </c>
      <c r="H31" s="707">
        <f>+AS24</f>
        <v>319.10000000000002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I22" zoomScaleNormal="100" workbookViewId="0">
      <selection activeCell="Y35" sqref="Y3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383.5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50.3</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333.2</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419.9</v>
      </c>
      <c r="E24" s="729"/>
      <c r="F24" s="729"/>
      <c r="G24" s="211" t="s">
        <v>198</v>
      </c>
      <c r="H24" s="707">
        <f>+F12</f>
        <v>383.5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383.5</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383.5</v>
      </c>
      <c r="Q27" s="712"/>
      <c r="R27" s="712"/>
      <c r="S27" s="712"/>
      <c r="T27" s="54" t="s">
        <v>38</v>
      </c>
      <c r="U27" s="74"/>
      <c r="V27" s="74"/>
      <c r="Y27" s="72" t="s">
        <v>39</v>
      </c>
      <c r="Z27" s="75"/>
      <c r="AH27" s="63"/>
      <c r="AI27" s="63"/>
      <c r="AJ27" s="63"/>
      <c r="AK27" s="63"/>
      <c r="AL27" s="675">
        <f>+AH18+P27</f>
        <v>383.5</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383.5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419.9</v>
      </c>
      <c r="E29" s="729"/>
      <c r="F29" s="729"/>
      <c r="G29" s="211" t="s">
        <v>198</v>
      </c>
      <c r="H29" s="707">
        <f>+AL27</f>
        <v>383.5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239.4</v>
      </c>
      <c r="E30" s="729"/>
      <c r="F30" s="729"/>
      <c r="G30" s="211" t="s">
        <v>198</v>
      </c>
      <c r="H30" s="707">
        <f>+AL30</f>
        <v>333.2</v>
      </c>
      <c r="I30" s="708"/>
      <c r="J30" s="211" t="s">
        <v>198</v>
      </c>
      <c r="M30" s="681"/>
      <c r="P30" s="66"/>
      <c r="R30" s="711">
        <f>+ROUND(AA28,1)+ROUND(AA29,1)+ROUND(AA30,1)</f>
        <v>383.5</v>
      </c>
      <c r="S30" s="712"/>
      <c r="T30" s="712"/>
      <c r="U30" s="712"/>
      <c r="V30" s="54" t="s">
        <v>16</v>
      </c>
      <c r="Y30" s="713" t="s">
        <v>186</v>
      </c>
      <c r="Z30" s="714"/>
      <c r="AA30" s="669"/>
      <c r="AB30" s="670"/>
      <c r="AC30" s="670"/>
      <c r="AD30" s="670"/>
      <c r="AE30" s="670"/>
      <c r="AF30" s="54" t="s">
        <v>13</v>
      </c>
      <c r="AL30" s="661">
        <v>333.2</v>
      </c>
      <c r="AM30" s="662"/>
      <c r="AN30" s="662"/>
      <c r="AO30" s="662"/>
      <c r="AP30" s="62" t="s">
        <v>13</v>
      </c>
      <c r="AS30" s="706"/>
      <c r="AT30" s="703"/>
      <c r="AU30" s="703"/>
      <c r="AV30" s="704"/>
      <c r="AW30" s="498"/>
    </row>
    <row r="31" spans="2:51" ht="27" customHeight="1" thickTop="1" thickBot="1">
      <c r="B31" s="740" t="s">
        <v>226</v>
      </c>
      <c r="C31" s="741"/>
      <c r="D31" s="729">
        <v>419.9</v>
      </c>
      <c r="E31" s="729"/>
      <c r="F31" s="729"/>
      <c r="G31" s="211" t="s">
        <v>198</v>
      </c>
      <c r="H31" s="707">
        <f>+AS24</f>
        <v>383.5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株式会社武蔵野　横浜工場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2025-05-24T01:33:35Z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