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9AFD1F36-0CD0-4646-A430-C5F3AECD55B2}"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K41" i="94"/>
  <c r="L41" i="94"/>
  <c r="O41" i="94"/>
  <c r="R41" i="94"/>
  <c r="U45" i="94"/>
  <c r="Y18" i="77"/>
  <c r="P16" i="77" s="1"/>
  <c r="K50" i="94" s="1"/>
  <c r="I38" i="94" l="1"/>
  <c r="I37" i="94" s="1"/>
  <c r="J38" i="94"/>
  <c r="J37" i="94" s="1"/>
  <c r="J19" i="94" s="1"/>
  <c r="J14" i="94" s="1"/>
  <c r="P16" i="82"/>
  <c r="U50" i="94" s="1"/>
  <c r="R45" i="94"/>
  <c r="Q18" i="94"/>
  <c r="Q17" i="94"/>
  <c r="Q16" i="94"/>
  <c r="Q15" i="94"/>
  <c r="Q14" i="94"/>
  <c r="Q13" i="94"/>
  <c r="Q12" i="94"/>
  <c r="Q11" i="94"/>
  <c r="Q10" i="94"/>
  <c r="Q9" i="94"/>
  <c r="Q55" i="94" s="1"/>
  <c r="J9" i="94"/>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7" i="94" l="1"/>
  <c r="J55" i="94"/>
  <c r="J10" i="94"/>
  <c r="J18" i="94"/>
  <c r="J12" i="94"/>
  <c r="J15"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<sst xmlns="http://schemas.openxmlformats.org/spreadsheetml/2006/main" count="2830" uniqueCount="435">
  <si>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</si>
  <si>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</si>
  <si>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</si>
  <si>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</si>
  <si>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</si>
  <si>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</si>
  <si>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</si>
  <si>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</si>
  <si>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</si>
  <si>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</si>
  <si>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</si>
  <si>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</si>
  <si>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</si>
  <si>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</si>
  <si>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</si>
  <si>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</si>
  <si>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</si>
  <si>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</si>
  <si>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</si>
  <si>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</si>
  <si>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</si>
  <si>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</si>
  <si>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</si>
  <si>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</si>
  <si>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</si>
  <si>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</si>
  <si>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</si>
  <si>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</si>
  <si>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</si>
  <si>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</si>
  <si>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</si>
  <si>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</si>
  <si>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</si>
  <si>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</si>
  <si>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</si>
  <si>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</si>
  <si>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</si>
  <si>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</si>
  <si>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</si>
  <si>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</si>
  <si>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</si>
  <si>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</si>
  <si>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</si>
  <si>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</si>
  <si>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</si>
  <si>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</si>
  <si>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</si>
  <si>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</si>
  <si>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</si>
  <si>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</si>
  <si>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</si>
  <si>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</si>
  <si>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</si>
  <si>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</si>
  <si>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</si>
  <si>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</si>
  <si>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</si>
  <si>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</si>
  <si>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</si>
  <si>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</si>
  <si>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</si>
  <si>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</si>
  <si>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</si>
  <si>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</si>
  <si>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</si>
  <si>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</si>
  <si>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</si>
  <si>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</si>
  <si>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</si>
  <si>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</si>
  <si>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</si>
  <si>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</si>
  <si>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</si>
  <si>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</si>
  <si>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</si>
  <si>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</si>
  <si>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</si>
  <si>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</si>
  <si>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</si>
  <si>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</si>
  <si>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</si>
  <si>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</si>
  <si>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</si>
  <si>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</si>
  <si>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</si>
  <si>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</si>
  <si>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</si>
  <si>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</si>
  <si>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</si>
  <si>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</si>
  <si>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</si>
  <si>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</si>
  <si>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</si>
  <si>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</si>
  <si>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</si>
  <si>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</si>
  <si>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</si>
  <si>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</si>
  <si>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</si>
  <si>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</si>
  <si>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</si>
  <si>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</si>
  <si>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</si>
  <si>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</si>
  <si>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</si>
  <si>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</si>
  <si>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</si>
  <si>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</si>
  <si>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</si>
  <si>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</si>
  <si>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</si>
  <si>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</si>
  <si>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</si>
  <si>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</si>
  <si>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</si>
  <si>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</si>
  <si>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</si>
  <si>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</si>
  <si>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</si>
  <si>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</si>
  <si>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</si>
  <si>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</si>
  <si>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</si>
  <si>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</si>
  <si>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</si>
  <si>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</si>
  <si>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</si>
  <si>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</si>
  <si>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</si>
  <si>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</si>
  <si>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</si>
  <si>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</si>
  <si>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</si>
  <si>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</si>
  <si>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</si>
  <si>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</si>
  <si>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</si>
  <si>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</si>
  <si>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</si>
  <si>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</si>
  <si>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</si>
  <si>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</si>
  <si>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</si>
  <si>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</si>
  <si>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</si>
  <si>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</si>
  <si>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</si>
  <si>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</si>
  <si>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</si>
  <si>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</si>
  <si>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</si>
  <si>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</si>
  <si>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</si>
  <si>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</si>
  <si>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</si>
  <si>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</si>
  <si>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</si>
  <si>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</si>
  <si>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</si>
  <si>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</si>
  <si>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</si>
  <si>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</si>
  <si>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</si>
  <si>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</si>
  <si>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</si>
  <si>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</si>
  <si>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</si>
  <si>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</si>
  <si>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</si>
  <si>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</si>
  <si>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</si>
  <si>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</si>
  <si>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</si>
  <si>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</si>
  <si>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</si>
  <si>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</si>
  <si>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</si>
  <si>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</si>
  <si>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</si>
  <si>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</si>
  <si>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</si>
  <si>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</si>
  <si>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</si>
  <si>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</si>
  <si>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</si>
  <si>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</si>
  <si>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</si>
  <si>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</si>
  <si>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</si>
  <si>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</si>
  <si>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</si>
  <si>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</si>
  <si>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</si>
  <si>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</si>
  <si>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</si>
  <si>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</si>
  <si>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</si>
  <si>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</si>
  <si>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</si>
  <si>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</si>
  <si>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</si>
  <si>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</si>
  <si>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</si>
  <si>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</si>
  <si>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</si>
  <si>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</si>
  <si>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</si>
  <si>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</si>
  <si>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</si>
  <si>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</si>
  <si>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</si>
  <si>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</si>
  <si>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</si>
  <si>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</si>
  <si>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</si>
  <si>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</si>
  <si>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</si>
  <si>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</si>
  <si>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</si>
  <si>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</si>
  <si>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</si>
  <si>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</si>
  <si>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</si>
  <si>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</si>
  <si>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</si>
  <si>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</si>
  <si>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</si>
  <si>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</si>
  <si>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</si>
  <si>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</si>
  <si>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</si>
  <si>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</si>
  <si>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</si>
  <si>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</si>
  <si>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</si>
  <si>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</si>
  <si>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</si>
  <si>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</si>
  <si>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</si>
  <si>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</si>
  <si>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</si>
  <si>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</si>
  <si>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</si>
  <si>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</si>
  <si>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</si>
  <si>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</si>
  <si>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</si>
  <si>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</si>
  <si>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</si>
  <si>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</si>
  <si>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</si>
  <si>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</si>
  <si>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</si>
  <si>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</si>
  <si>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</si>
  <si>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</si>
  <si>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</si>
  <si>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</si>
  <si>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</si>
  <si>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</si>
  <si>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</si>
  <si>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</si>
  <si>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</si>
  <si>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</si>
  <si>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</si>
  <si>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</si>
  <si>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</si>
  <si>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</si>
  <si>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</si>
  <si>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</si>
  <si>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</si>
  <si>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</si>
  <si>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</si>
  <si>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</si>
  <si>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</si>
  <si>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</si>
  <si>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</si>
  <si>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</si>
  <si>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</si>
  <si>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</si>
  <si>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</si>
  <si>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</si>
  <si>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</si>
  <si>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</si>
  <si>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</si>
  <si>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</si>
  <si>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</si>
  <si>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</si>
  <si>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</si>
  <si>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</si>
  <si>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</si>
  <si>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</si>
  <si>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</si>
  <si>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</si>
  <si>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</si>
  <si>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</si>
  <si>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</si>
  <si>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</si>
  <si>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</si>
  <si>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</si>
  <si>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</si>
  <si>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</si>
  <si>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</si>
  <si>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</si>
  <si>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</si>
  <si>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</si>
  <si>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</si>
  <si>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</si>
  <si>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</si>
  <si>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</si>
  <si>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</si>
  <si>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</si>
  <si>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</si>
  <si>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</si>
  <si>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</si>
  <si>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</si>
  <si>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</si>
  <si>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</si>
  <si>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</si>
  <si>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</si>
  <si>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</si>
  <si>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</si>
  <si>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</si>
  <si>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</si>
  <si>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</si>
  <si>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</si>
  <si>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</si>
  <si>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</si>
  <si>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</si>
  <si>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</si>
  <si>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</si>
  <si>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</si>
  <si>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</si>
  <si>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</si>
  <si>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</si>
  <si>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</si>
  <si>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</si>
  <si>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</si>
  <si>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</si>
  <si>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</si>
  <si>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</si>
  <si>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</si>
  <si>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</si>
  <si>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</si>
  <si>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</si>
  <si>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</si>
  <si>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</si>
  <si>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</si>
  <si>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</si>
  <si>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</si>
  <si>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</si>
  <si>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</si>
  <si>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</si>
  <si>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</si>
  <si>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</si>
  <si>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</si>
  <si>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</si>
  <si>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</si>
  <si>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</si>
  <si>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</si>
  <si>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</si>
  <si>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</si>
  <si>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</si>
  <si>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</si>
  <si>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</si>
  <si>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</si>
  <si>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</si>
  <si>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</si>
  <si>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</si>
  <si>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</si>
  <si>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</si>
  <si>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</si>
  <si>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</si>
  <si>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</si>
  <si>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</si>
  <si>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</si>
  <si>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</si>
  <si>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</si>
  <si>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</si>
  <si>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</si>
  <si>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</si>
  <si>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</si>
  <si>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</si>
  <si>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</si>
  <si>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</si>
  <si>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</si>
  <si>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</si>
  <si>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</si>
  <si>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</si>
  <si>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</si>
  <si>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</si>
  <si>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</si>
  <si>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</si>
  <si>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</si>
  <si>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</si>
  <si>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</si>
  <si>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</si>
  <si>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</si>
  <si>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</si>
  <si>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</si>
  <si>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</si>
  <si>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</si>
  <si>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</si>
  <si>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</si>
  <si>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</si>
  <si>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</si>
  <si>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</si>
  <si>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</si>
  <si>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</si>
  <si>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</si>
  <si>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</si>
  <si>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</si>
  <si>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</si>
  <si>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</si>
  <si>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</si>
  <si>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</si>
  <si>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</si>
  <si>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</si>
  <si>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</si>
  <si>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</si>
  <si>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</si>
  <si>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</si>
  <si>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</si>
  <si>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</si>
  <si>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</si>
  <si>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横浜市金沢区福浦三丁目9番地</t>
  </si>
  <si>
    <t>横浜市立大学附属病院
病院長　遠藤　格</t>
  </si>
  <si>
    <t>横浜市立大学附属病院</t>
  </si>
  <si>
    <t>神奈川県横浜市金沢区福浦３丁目９番地</t>
  </si>
  <si>
    <t>045-787-2926</t>
  </si>
  <si>
    <t>横浜市長</t>
  </si>
  <si>
    <t>8311　一般病院</t>
  </si>
  <si>
    <t>○</t>
  </si>
  <si>
    <t>1847名</t>
    <rPh sb="4" eb="5">
      <t>メイ</t>
    </rPh>
    <phoneticPr fontId="3"/>
  </si>
  <si>
    <t>045-787-2926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</si>
</sst>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39" zoomScaleNormal="100" zoomScaleSheetLayoutView="100" workbookViewId="0">
      <selection activeCell="F47" sqref="F47:L48"/>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432</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v>45838</v>
      </c>
      <c r="M34" s="448"/>
      <c r="N34" s="448"/>
      <c r="O34" s="449"/>
      <c r="Q34" s="15"/>
      <c r="R34" s="15"/>
      <c r="S34" s="15"/>
    </row>
    <row r="35" spans="1:19" ht="13.5">
      <c r="C35" s="76"/>
      <c r="O35" s="78"/>
      <c r="Q35" s="15"/>
      <c r="R35" s="15"/>
      <c r="S35" s="15"/>
    </row>
    <row r="36" spans="1:19" ht="13.5">
      <c r="C36" s="467" t="s">
        <v>430</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425</v>
      </c>
      <c r="K39" s="428"/>
      <c r="L39" s="429"/>
      <c r="M39" s="429"/>
      <c r="N39" s="429"/>
      <c r="O39" s="430"/>
      <c r="Q39" s="15"/>
      <c r="R39" s="15"/>
    </row>
    <row r="40" spans="1:19" ht="26.25" customHeight="1">
      <c r="C40" s="76"/>
      <c r="H40" s="18" t="s">
        <v>7</v>
      </c>
      <c r="I40" s="18"/>
      <c r="J40" s="428" t="s">
        <v>426</v>
      </c>
      <c r="K40" s="428"/>
      <c r="L40" s="429"/>
      <c r="M40" s="429"/>
      <c r="N40" s="429"/>
      <c r="O40" s="430"/>
    </row>
    <row r="41" spans="1:19">
      <c r="C41" s="76"/>
      <c r="J41" s="16" t="s">
        <v>8</v>
      </c>
      <c r="O41" s="77"/>
    </row>
    <row r="42" spans="1:19">
      <c r="C42" s="76"/>
      <c r="J42" s="19" t="s">
        <v>9</v>
      </c>
      <c r="K42" s="19"/>
      <c r="L42" s="431" t="s">
        <v>429</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427</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2090</v>
      </c>
      <c r="N48" s="454"/>
      <c r="O48" s="455"/>
    </row>
    <row r="49" spans="3:21" ht="18.75" customHeight="1">
      <c r="C49" s="435" t="s">
        <v>11</v>
      </c>
      <c r="D49" s="436"/>
      <c r="E49" s="437"/>
      <c r="F49" s="463" t="s">
        <v>428</v>
      </c>
      <c r="G49" s="464"/>
      <c r="H49" s="464"/>
      <c r="I49" s="464"/>
      <c r="J49" s="464"/>
      <c r="K49" s="464"/>
      <c r="L49" s="115" t="s">
        <v>134</v>
      </c>
      <c r="M49" s="367"/>
      <c r="N49" s="456" t="s">
        <v>434</v>
      </c>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127</v>
      </c>
      <c r="G52" s="470"/>
      <c r="H52" s="470"/>
      <c r="I52" s="470"/>
      <c r="J52" s="25" t="s">
        <v>47</v>
      </c>
      <c r="K52" s="25"/>
      <c r="L52" s="471" t="s">
        <v>431</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v>671</v>
      </c>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t="s">
        <v>433</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462.23</v>
      </c>
      <c r="I63" s="216" t="s">
        <v>4</v>
      </c>
      <c r="J63" s="404" t="s">
        <v>228</v>
      </c>
      <c r="K63" s="405"/>
      <c r="L63" s="406"/>
      <c r="M63" s="485">
        <f>+別紙!X14</f>
        <v>462.23</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t="str">
        <f>+別紙!X15</f>
        <v>0</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f>+別紙!X16</f>
        <v>462.23</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v>472.37</v>
      </c>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467.13</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15" customHeight="1">
      <c r="C82" s="169">
        <v>3</v>
      </c>
      <c r="D82" s="399" t="s">
        <v>424</v>
      </c>
      <c r="E82" s="399"/>
      <c r="F82" s="399"/>
      <c r="G82" s="399"/>
      <c r="H82" s="399"/>
      <c r="I82" s="399"/>
      <c r="J82" s="399"/>
      <c r="K82" s="399"/>
      <c r="L82" s="399"/>
      <c r="M82" s="399"/>
      <c r="N82" s="399"/>
      <c r="O82" s="400"/>
    </row>
    <row r="83" spans="3:28" s="16" customFormat="1" ht="28.1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横浜市立大学附属病院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横浜市立大学附属病院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横浜市立大学附属病院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横浜市立大学附属病院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横浜市立大学附属病院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横浜市立大学附属病院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横浜市立大学附属病院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横浜市立大学附属病院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横浜市立大学附属病院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opLeftCell="I2"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横浜市立大学附属病院</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7.82</v>
      </c>
      <c r="H9" s="312" t="str">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454.41</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462.23</v>
      </c>
    </row>
    <row r="10" spans="2:24" ht="24" customHeight="1">
      <c r="B10" s="158" t="s">
        <v>327</v>
      </c>
      <c r="C10" s="665" t="s">
        <v>244</v>
      </c>
      <c r="D10" s="665"/>
      <c r="E10" s="665"/>
      <c r="F10" s="666"/>
      <c r="G10" s="314" t="str">
        <f>IF(OR(ｱ.特管廃油!D25&gt;0,ｱ.特管廃油!D25&lt;0),ｱ.特管廃油!D25,IF(G$19&gt;0,"0",0))</f>
        <v>0</v>
      </c>
      <c r="H10" s="314" t="str">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t="str">
        <f>IF(OR(ｱ.特管廃油!D26&gt;0,ｱ.特管廃油!D26&lt;0),ｱ.特管廃油!D26,IF(G$19&gt;0,"0",0))</f>
        <v>0</v>
      </c>
      <c r="H11" s="316" t="str">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t="str">
        <f>IF(OR(ｱ.特管廃油!D27&gt;0,ｱ.特管廃油!D27&lt;0),ｱ.特管廃油!D27,IF(G$19&gt;0,"0",0))</f>
        <v>0</v>
      </c>
      <c r="H12" s="316" t="str">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t="str">
        <f>IF(OR(ｱ.特管廃油!D28&gt;0,ｱ.特管廃油!D28&lt;0),ｱ.特管廃油!D28,IF(G$19&gt;0,"0",0))</f>
        <v>0</v>
      </c>
      <c r="H13" s="316" t="str">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7.82</v>
      </c>
      <c r="H14" s="316" t="str">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454.41</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462.23</v>
      </c>
    </row>
    <row r="15" spans="2:24" ht="24" customHeight="1">
      <c r="B15" s="158" t="s">
        <v>184</v>
      </c>
      <c r="C15" s="651" t="s">
        <v>182</v>
      </c>
      <c r="D15" s="651"/>
      <c r="E15" s="651"/>
      <c r="F15" s="652"/>
      <c r="G15" s="316" t="str">
        <f>IF(OR(ｱ.特管廃油!D30&gt;0,ｱ.特管廃油!D30&lt;0),ｱ.特管廃油!D30,IF(G$19&gt;0,"0",0))</f>
        <v>0</v>
      </c>
      <c r="H15" s="316" t="str">
        <f>IF(OR(ｲ.特管廃酸!D30&gt;0,ｲ.特管廃酸!D30&lt;0),ｲ.特管廃酸!D30,IF(H$19&gt;0,"0",0))</f>
        <v>0</v>
      </c>
      <c r="I15" s="316">
        <f>IF(OR(ｳ.特管廃ｱﾙｶﾘ!D30&gt;0,ｳ.特管廃ｱﾙｶﾘ!D30&lt;0),ｳ.特管廃ｱﾙｶﾘ!D30,IF(I$19&gt;0,"0",0))</f>
        <v>0</v>
      </c>
      <c r="J15" s="316" t="str">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51" t="s">
        <v>183</v>
      </c>
      <c r="D16" s="651"/>
      <c r="E16" s="651"/>
      <c r="F16" s="652"/>
      <c r="G16" s="316">
        <f>IF(OR(ｱ.特管廃油!D31&gt;0,ｱ.特管廃油!D31&lt;0),ｱ.特管廃油!D31,IF(G$19&gt;0,"0",0))</f>
        <v>7.82</v>
      </c>
      <c r="H16" s="316" t="str">
        <f>IF(OR(ｲ.特管廃酸!D31&gt;0,ｲ.特管廃酸!D31&lt;0),ｲ.特管廃酸!D31,IF(H$19&gt;0,"0",0))</f>
        <v>0</v>
      </c>
      <c r="I16" s="316">
        <f>IF(OR(ｳ.特管廃ｱﾙｶﾘ!D31&gt;0,ｳ.特管廃ｱﾙｶﾘ!D31&lt;0),ｳ.特管廃ｱﾙｶﾘ!D31,IF(I$19&gt;0,"0",0))</f>
        <v>0</v>
      </c>
      <c r="J16" s="316">
        <f>IF(OR(ｴ.感染性廃棄物!$D31&gt;0,ｴ.感染性廃棄物!$D31&lt;0),ｴ.感染性廃棄物!D31,IF(J$19&gt;0,"0",0))</f>
        <v>454.41</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f t="shared" si="0"/>
        <v>462.23</v>
      </c>
    </row>
    <row r="17" spans="2:24" ht="24" customHeight="1">
      <c r="B17" s="158"/>
      <c r="C17" s="651" t="s">
        <v>400</v>
      </c>
      <c r="D17" s="651"/>
      <c r="E17" s="651"/>
      <c r="F17" s="652"/>
      <c r="G17" s="316" t="str">
        <f>IF(OR(ｱ.特管廃油!D32&gt;0,ｱ.特管廃油!D32&lt;0),ｱ.特管廃油!D32,IF(G$19&gt;0,"0",0))</f>
        <v>0</v>
      </c>
      <c r="H17" s="316" t="str">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t="str">
        <f>IF(OR(ｱ.特管廃油!D33&gt;0,ｱ.特管廃油!D33&lt;0),ｱ.特管廃油!D33,IF(G$19&gt;0,"0",0))</f>
        <v>0</v>
      </c>
      <c r="H18" s="319" t="str">
        <f>IF(OR(ｲ.特管廃酸!D33&gt;0,ｲ.特管廃酸!D33&lt;0),ｲ.特管廃酸!D33,IF(H$19&gt;0,"0",0))</f>
        <v>0</v>
      </c>
      <c r="I18" s="319">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7.68</v>
      </c>
      <c r="H19" s="322">
        <f t="shared" si="1"/>
        <v>0.18</v>
      </c>
      <c r="I19" s="322">
        <f t="shared" si="1"/>
        <v>0</v>
      </c>
      <c r="J19" s="322">
        <f t="shared" si="1"/>
        <v>459.27</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467.13</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7.68</v>
      </c>
      <c r="H37" s="346">
        <f t="shared" si="7"/>
        <v>0.18</v>
      </c>
      <c r="I37" s="346">
        <f t="shared" si="7"/>
        <v>0</v>
      </c>
      <c r="J37" s="346">
        <f t="shared" si="7"/>
        <v>459.27</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467.13</v>
      </c>
    </row>
    <row r="38" spans="2:24" ht="24" customHeight="1">
      <c r="B38" s="156"/>
      <c r="C38" s="638"/>
      <c r="D38" s="195"/>
      <c r="E38" s="193" t="s">
        <v>195</v>
      </c>
      <c r="F38" s="360"/>
      <c r="G38" s="340">
        <f t="shared" ref="G38:V38" si="8">SUM(G39:G41)</f>
        <v>7.68</v>
      </c>
      <c r="H38" s="340">
        <f t="shared" si="8"/>
        <v>0.18</v>
      </c>
      <c r="I38" s="340">
        <f t="shared" si="8"/>
        <v>0</v>
      </c>
      <c r="J38" s="340">
        <f t="shared" si="8"/>
        <v>459.27</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467.13</v>
      </c>
    </row>
    <row r="39" spans="2:24" ht="24" customHeight="1">
      <c r="B39" s="156"/>
      <c r="C39" s="638"/>
      <c r="D39" s="196"/>
      <c r="E39" s="191"/>
      <c r="F39" s="189" t="s">
        <v>175</v>
      </c>
      <c r="G39" s="342">
        <f>+ｱ.特管廃油!$AA$28</f>
        <v>7.68</v>
      </c>
      <c r="H39" s="342">
        <f>+ｲ.特管廃酸!$AA$28</f>
        <v>0.18</v>
      </c>
      <c r="I39" s="342">
        <f>+ｳ.特管廃ｱﾙｶﾘ!$AA$28</f>
        <v>0</v>
      </c>
      <c r="J39" s="342">
        <f>+ｴ.感染性廃棄物!$AA$28</f>
        <v>459.27</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467.13</v>
      </c>
    </row>
    <row r="40" spans="2:24" ht="24" customHeight="1">
      <c r="B40" s="156"/>
      <c r="C40" s="638"/>
      <c r="D40" s="196"/>
      <c r="E40" s="191"/>
      <c r="F40" s="189" t="s">
        <v>194</v>
      </c>
      <c r="G40" s="342">
        <f>+ｱ.特管廃油!$AA$29</f>
        <v>0</v>
      </c>
      <c r="H40" s="342">
        <f>+ｲ.特管廃酸!$AA$29</f>
        <v>0</v>
      </c>
      <c r="I40" s="342">
        <f>+ｳ.特管廃ｱﾙｶﾘ!$AA$29</f>
        <v>0</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0</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7.68</v>
      </c>
      <c r="H43" s="348">
        <f>+ｲ.特管廃酸!$AL$27</f>
        <v>0.18</v>
      </c>
      <c r="I43" s="348">
        <f>+ｳ.特管廃ｱﾙｶﾘ!$AL$27</f>
        <v>0</v>
      </c>
      <c r="J43" s="348">
        <f>+ｴ.感染性廃棄物!$AL$27</f>
        <v>459.27</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467.13</v>
      </c>
    </row>
    <row r="44" spans="2:24" ht="24" customHeight="1">
      <c r="B44" s="156"/>
      <c r="C44" s="163"/>
      <c r="D44" s="161" t="s">
        <v>150</v>
      </c>
      <c r="E44" s="632" t="s">
        <v>178</v>
      </c>
      <c r="F44" s="633"/>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34" t="s">
        <v>179</v>
      </c>
      <c r="F45" s="635"/>
      <c r="G45" s="352">
        <f>+ｱ.特管廃油!$AS$24</f>
        <v>7.68</v>
      </c>
      <c r="H45" s="352">
        <f>+ｲ.特管廃酸!$AS$24</f>
        <v>0.18</v>
      </c>
      <c r="I45" s="352">
        <f>+ｳ.特管廃ｱﾙｶﾘ!$AS$24</f>
        <v>0</v>
      </c>
      <c r="J45" s="352">
        <f>+ｴ.感染性廃棄物!$AS$24</f>
        <v>459.27</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467.13</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28" t="s">
        <v>405</v>
      </c>
      <c r="F47" s="629"/>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15.5</v>
      </c>
      <c r="H55" s="385">
        <f t="shared" ref="H55:V55" si="9">IF(H9="0",+H19+H20,+H9+H19+H20)</f>
        <v>0.18</v>
      </c>
      <c r="I55" s="385">
        <f t="shared" si="9"/>
        <v>0</v>
      </c>
      <c r="J55" s="385">
        <f t="shared" si="9"/>
        <v>913.68000000000006</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929.36</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5" zoomScaleNormal="100" workbookViewId="0">
      <selection activeCell="AA29" sqref="AA29:AE29"/>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横浜市立大学附属病院</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7.68</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7.82</v>
      </c>
      <c r="E24" s="557"/>
      <c r="F24" s="557"/>
      <c r="G24" s="182" t="s">
        <v>158</v>
      </c>
      <c r="H24" s="602">
        <f>+F12</f>
        <v>7.68</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7.68</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7.68</v>
      </c>
      <c r="Q27" s="583"/>
      <c r="R27" s="583"/>
      <c r="S27" s="583"/>
      <c r="T27" s="42" t="s">
        <v>38</v>
      </c>
      <c r="U27" s="62"/>
      <c r="V27" s="62"/>
      <c r="Y27" s="60" t="s">
        <v>39</v>
      </c>
      <c r="Z27" s="63"/>
      <c r="AH27" s="51"/>
      <c r="AI27" s="51"/>
      <c r="AJ27" s="51"/>
      <c r="AK27" s="51"/>
      <c r="AL27" s="562">
        <f>+AH18+P27</f>
        <v>7.68</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7.68</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7.82</v>
      </c>
      <c r="E29" s="557"/>
      <c r="F29" s="557"/>
      <c r="G29" s="182" t="s">
        <v>158</v>
      </c>
      <c r="H29" s="602">
        <f>+AL27</f>
        <v>7.68</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7.68</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1"/>
    </row>
    <row r="31" spans="2:49" ht="27" customHeight="1" thickTop="1" thickBot="1">
      <c r="B31" s="588" t="s">
        <v>167</v>
      </c>
      <c r="C31" s="589"/>
      <c r="D31" s="557">
        <v>7.82</v>
      </c>
      <c r="E31" s="557"/>
      <c r="F31" s="557"/>
      <c r="G31" s="182" t="s">
        <v>158</v>
      </c>
      <c r="H31" s="602">
        <f>+AS24</f>
        <v>7.68</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9"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5" customHeight="1">
      <c r="C10" s="76"/>
      <c r="O10" s="77"/>
    </row>
    <row r="11" spans="1:16" ht="13.5">
      <c r="C11" s="76"/>
      <c r="L11" s="693">
        <f>+表紙!L34</f>
        <v>45838</v>
      </c>
      <c r="M11" s="694"/>
      <c r="N11" s="694"/>
      <c r="O11" s="695"/>
    </row>
    <row r="12" spans="1:16" ht="1.1499999999999999" customHeight="1">
      <c r="C12" s="76"/>
      <c r="O12" s="78"/>
    </row>
    <row r="13" spans="1:16" ht="13.5">
      <c r="C13" s="699" t="str">
        <f>+表紙!C36</f>
        <v>横浜市長</v>
      </c>
      <c r="D13" s="700"/>
      <c r="E13" s="700"/>
      <c r="F13" s="700"/>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96" t="str">
        <f>+表紙!J39</f>
        <v>横浜市金沢区福浦三丁目9番地</v>
      </c>
      <c r="K16" s="696"/>
      <c r="L16" s="697"/>
      <c r="M16" s="697"/>
      <c r="N16" s="697"/>
      <c r="O16" s="698"/>
    </row>
    <row r="17" spans="1:17" ht="26.25" customHeight="1">
      <c r="C17" s="76"/>
      <c r="H17" s="18" t="s">
        <v>7</v>
      </c>
      <c r="I17" s="18"/>
      <c r="J17" s="696" t="str">
        <f>+表紙!J40</f>
        <v>横浜市立大学附属病院
病院長　遠藤　格</v>
      </c>
      <c r="K17" s="696"/>
      <c r="L17" s="697"/>
      <c r="M17" s="697"/>
      <c r="N17" s="697"/>
      <c r="O17" s="698"/>
    </row>
    <row r="18" spans="1:17">
      <c r="C18" s="76"/>
      <c r="J18" s="16" t="s">
        <v>8</v>
      </c>
      <c r="O18" s="77"/>
    </row>
    <row r="19" spans="1:17">
      <c r="C19" s="76"/>
      <c r="J19" s="19" t="s">
        <v>9</v>
      </c>
      <c r="K19" s="19"/>
      <c r="L19" s="701" t="str">
        <f>IF(+表紙!L42="","",+表紙!L42)</f>
        <v>045-787-2926</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横浜市立大学附属病院</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2090</v>
      </c>
      <c r="N25" s="714"/>
      <c r="O25" s="715"/>
    </row>
    <row r="26" spans="1:17" ht="18.600000000000001" customHeight="1">
      <c r="C26" s="435" t="s">
        <v>11</v>
      </c>
      <c r="D26" s="436"/>
      <c r="E26" s="437"/>
      <c r="F26" s="718" t="str">
        <f>+表紙!F49</f>
        <v>神奈川県横浜市金沢区福浦３丁目９番地</v>
      </c>
      <c r="G26" s="719"/>
      <c r="H26" s="719"/>
      <c r="I26" s="719"/>
      <c r="J26" s="719"/>
      <c r="K26" s="719"/>
      <c r="L26" s="115" t="s">
        <v>134</v>
      </c>
      <c r="M26" s="207"/>
      <c r="N26" s="682" t="str">
        <f>IF(+表紙!N49="","",+表紙!N49)</f>
        <v>045-787-2926</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Ｐ－医療、福祉</v>
      </c>
      <c r="G29" s="679"/>
      <c r="H29" s="679"/>
      <c r="I29" s="679"/>
      <c r="J29" s="25" t="s">
        <v>47</v>
      </c>
      <c r="K29" s="25"/>
      <c r="L29" s="684" t="str">
        <f>IF(+表紙!L52="","",+表紙!L52)</f>
        <v>8311　一般病院</v>
      </c>
      <c r="M29" s="684"/>
      <c r="N29" s="685"/>
      <c r="O29" s="686"/>
      <c r="Q29" s="21"/>
    </row>
    <row r="30" spans="1:17" ht="19.5" customHeight="1">
      <c r="C30" s="288"/>
      <c r="D30" s="299" t="s">
        <v>19</v>
      </c>
      <c r="E30" s="300" t="s">
        <v>339</v>
      </c>
      <c r="F30" s="677" t="s">
        <v>340</v>
      </c>
      <c r="G30" s="389"/>
      <c r="H30" s="678"/>
      <c r="I30" s="677" t="s">
        <v>341</v>
      </c>
      <c r="J30" s="392"/>
      <c r="K30" s="474"/>
      <c r="L30" s="680" t="str">
        <f>IF(+表紙!L53="","",+表紙!L53)</f>
        <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f>IF(+表紙!L55="","",+表紙!L55)</f>
        <v>671</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t="str">
        <f>IF(+表紙!F59="","",+表紙!F59)</f>
        <v>1847名</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15" customHeight="1">
      <c r="C40" s="723"/>
      <c r="D40" s="401" t="s">
        <v>227</v>
      </c>
      <c r="E40" s="402"/>
      <c r="F40" s="402"/>
      <c r="G40" s="403"/>
      <c r="H40" s="224">
        <f>+表紙!H63</f>
        <v>462.23</v>
      </c>
      <c r="I40" s="216" t="s">
        <v>4</v>
      </c>
      <c r="J40" s="404" t="s">
        <v>293</v>
      </c>
      <c r="K40" s="405"/>
      <c r="L40" s="406"/>
      <c r="M40" s="724">
        <f>+表紙!M63</f>
        <v>462.23</v>
      </c>
      <c r="N40" s="725">
        <f>+表紙!N63</f>
        <v>0</v>
      </c>
      <c r="O40" s="378" t="s">
        <v>4</v>
      </c>
    </row>
    <row r="41" spans="3:17" ht="25.15" customHeight="1">
      <c r="C41" s="723"/>
      <c r="D41" s="401" t="s">
        <v>289</v>
      </c>
      <c r="E41" s="402"/>
      <c r="F41" s="402"/>
      <c r="G41" s="403"/>
      <c r="H41" s="224" t="str">
        <f>+表紙!H64</f>
        <v>0</v>
      </c>
      <c r="I41" s="216" t="s">
        <v>4</v>
      </c>
      <c r="J41" s="404" t="s">
        <v>229</v>
      </c>
      <c r="K41" s="405"/>
      <c r="L41" s="406"/>
      <c r="M41" s="724" t="str">
        <f>+表紙!M64</f>
        <v>0</v>
      </c>
      <c r="N41" s="725">
        <f>+表紙!N64</f>
        <v>0</v>
      </c>
      <c r="O41" s="26" t="s">
        <v>4</v>
      </c>
    </row>
    <row r="42" spans="3:17" ht="25.15" customHeight="1">
      <c r="C42" s="723"/>
      <c r="D42" s="401" t="s">
        <v>290</v>
      </c>
      <c r="E42" s="402"/>
      <c r="F42" s="402"/>
      <c r="G42" s="403"/>
      <c r="H42" s="224" t="str">
        <f>+表紙!H65</f>
        <v>0</v>
      </c>
      <c r="I42" s="216" t="s">
        <v>4</v>
      </c>
      <c r="J42" s="401" t="s">
        <v>230</v>
      </c>
      <c r="K42" s="402"/>
      <c r="L42" s="403"/>
      <c r="M42" s="726">
        <f>+表紙!M65</f>
        <v>462.23</v>
      </c>
      <c r="N42" s="727">
        <f>+表紙!N65</f>
        <v>0</v>
      </c>
      <c r="O42" s="256" t="s">
        <v>4</v>
      </c>
    </row>
    <row r="43" spans="3:17" ht="25.1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15"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15" customHeight="1">
      <c r="C46" s="276"/>
      <c r="D46" s="407" t="s">
        <v>326</v>
      </c>
      <c r="E46" s="492"/>
      <c r="F46" s="492"/>
      <c r="G46" s="492"/>
      <c r="H46" s="492"/>
      <c r="I46" s="493"/>
      <c r="J46" s="407" t="str">
        <f>表紙!J69</f>
        <v>前々年度（令和５年度）</v>
      </c>
      <c r="K46" s="408"/>
      <c r="L46" s="408"/>
      <c r="M46" s="274">
        <f>IF(表紙!M69="","",表紙!M69)</f>
        <v>472.37</v>
      </c>
      <c r="N46" s="274" t="s">
        <v>329</v>
      </c>
      <c r="O46" s="275"/>
    </row>
    <row r="47" spans="3:17" ht="13.15" customHeight="1">
      <c r="C47" s="276"/>
      <c r="D47" s="494"/>
      <c r="E47" s="495"/>
      <c r="F47" s="495"/>
      <c r="G47" s="495"/>
      <c r="H47" s="495"/>
      <c r="I47" s="496"/>
      <c r="J47" s="409" t="str">
        <f>表紙!J70</f>
        <v>前 年 度（令和６年度）</v>
      </c>
      <c r="K47" s="410"/>
      <c r="L47" s="410"/>
      <c r="M47" s="278">
        <f>IF(表紙!M70="","",表紙!M70)</f>
        <v>467.13</v>
      </c>
      <c r="N47" s="278" t="s">
        <v>325</v>
      </c>
      <c r="O47" s="279"/>
    </row>
    <row r="48" spans="3:17" ht="10.9" customHeight="1">
      <c r="C48" s="276"/>
      <c r="D48" s="411" t="s">
        <v>324</v>
      </c>
      <c r="E48" s="412"/>
      <c r="F48" s="412"/>
      <c r="G48" s="412"/>
      <c r="H48" s="412"/>
      <c r="I48" s="412"/>
      <c r="J48" s="273"/>
      <c r="K48" s="280"/>
      <c r="L48" s="273"/>
      <c r="M48" s="274"/>
      <c r="N48" s="274"/>
      <c r="O48" s="275"/>
    </row>
    <row r="49" spans="1:15" ht="49.5" customHeight="1">
      <c r="C49" s="277"/>
      <c r="D49" s="731" t="str">
        <f>IF(表紙!D72="","",表紙!D72)</f>
        <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1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15" customHeight="1">
      <c r="A73" s="16"/>
      <c r="B73" s="16"/>
      <c r="C73" s="169"/>
      <c r="D73" s="170" t="s">
        <v>236</v>
      </c>
      <c r="E73" s="399" t="s">
        <v>378</v>
      </c>
      <c r="F73" s="399"/>
      <c r="G73" s="399"/>
      <c r="H73" s="399"/>
      <c r="I73" s="399"/>
      <c r="J73" s="399"/>
      <c r="K73" s="399"/>
      <c r="L73" s="399"/>
      <c r="M73" s="399"/>
      <c r="N73" s="399"/>
      <c r="O73" s="400"/>
    </row>
    <row r="74" spans="1:15" ht="28.15" customHeight="1">
      <c r="A74" s="16"/>
      <c r="B74" s="16"/>
      <c r="C74" s="169"/>
      <c r="D74" s="170" t="s">
        <v>237</v>
      </c>
      <c r="E74" s="399" t="s">
        <v>241</v>
      </c>
      <c r="F74" s="399"/>
      <c r="G74" s="399"/>
      <c r="H74" s="399"/>
      <c r="I74" s="399"/>
      <c r="J74" s="399"/>
      <c r="K74" s="399"/>
      <c r="L74" s="399"/>
      <c r="M74" s="399"/>
      <c r="N74" s="399"/>
      <c r="O74" s="400"/>
    </row>
    <row r="75" spans="1:15" ht="28.1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8" zoomScaleNormal="100" workbookViewId="0">
      <selection activeCell="AA28" sqref="AA28:AE28"/>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横浜市立大学附属病院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0.18</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0.18</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0.18</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0.18</v>
      </c>
      <c r="Q27" s="583"/>
      <c r="R27" s="583"/>
      <c r="S27" s="583"/>
      <c r="T27" s="42" t="s">
        <v>38</v>
      </c>
      <c r="U27" s="62"/>
      <c r="V27" s="62"/>
      <c r="Y27" s="60" t="s">
        <v>39</v>
      </c>
      <c r="Z27" s="63"/>
      <c r="AH27" s="51"/>
      <c r="AI27" s="51"/>
      <c r="AJ27" s="51"/>
      <c r="AK27" s="51"/>
      <c r="AL27" s="562">
        <f>+AH18+P27</f>
        <v>0.18</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0.18</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0.18</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0.18</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0.18</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2" zoomScaleNormal="100" workbookViewId="0">
      <selection activeCell="AA28" sqref="AA28:AE28"/>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横浜市立大学附属病院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7" zoomScaleNormal="100" workbookViewId="0">
      <selection activeCell="AA29" sqref="AA29:AE29"/>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横浜市立大学附属病院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459.27</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454.41</v>
      </c>
      <c r="E24" s="557"/>
      <c r="F24" s="557"/>
      <c r="G24" s="182" t="s">
        <v>158</v>
      </c>
      <c r="H24" s="602">
        <f>+F12</f>
        <v>459.27</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459.27</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459.27</v>
      </c>
      <c r="Q27" s="583"/>
      <c r="R27" s="583"/>
      <c r="S27" s="583"/>
      <c r="T27" s="42" t="s">
        <v>38</v>
      </c>
      <c r="U27" s="62"/>
      <c r="V27" s="62"/>
      <c r="Y27" s="60" t="s">
        <v>39</v>
      </c>
      <c r="Z27" s="63"/>
      <c r="AH27" s="51"/>
      <c r="AI27" s="51"/>
      <c r="AJ27" s="51"/>
      <c r="AK27" s="51"/>
      <c r="AL27" s="562">
        <f>+AH18+P27</f>
        <v>459.27</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459.27</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454.41</v>
      </c>
      <c r="E29" s="557"/>
      <c r="F29" s="557"/>
      <c r="G29" s="182" t="s">
        <v>158</v>
      </c>
      <c r="H29" s="602">
        <f>+AL27</f>
        <v>459.27</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459.27</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454.41</v>
      </c>
      <c r="E31" s="557"/>
      <c r="F31" s="557"/>
      <c r="G31" s="182" t="s">
        <v>158</v>
      </c>
      <c r="H31" s="602">
        <f>+AS24</f>
        <v>459.27</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横浜市立大学附属病院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横浜市立大学附属病院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横浜市立大学附属病院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横浜市立大学附属病院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2025-08-06T01:03:35Z</dcterms:created>
  <dcterms:modified xsi:type="dcterms:W3CDTF">2025-08-06T01:03:36Z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