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29D7605D-FA16-4C74-AEFE-0A9B374CB3E8}" xr6:coauthVersionLast="47" xr6:coauthVersionMax="47" xr10:uidLastSave="{00000000-0000-0000-0000-000000000000}"/>
  <bookViews>
    <workbookView xWindow="20370" yWindow="-120" windowWidth="29040" windowHeight="15720" tabRatio="808" firstSheet="6"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U45" i="94"/>
  <c r="Y18" i="77"/>
  <c r="P16" i="77" s="1"/>
  <c r="K50" i="94" s="1"/>
  <c r="Q38" i="94" l="1"/>
  <c r="Q37" i="94" s="1"/>
  <c r="Q19" i="94" s="1"/>
  <c r="X34" i="94"/>
  <c r="I32" i="94"/>
  <c r="I31" i="94" s="1"/>
  <c r="I38" i="94"/>
  <c r="I37" i="94" s="1"/>
  <c r="J38" i="94"/>
  <c r="J37" i="94" s="1"/>
  <c r="J19" i="94"/>
  <c r="J14" i="94" s="1"/>
  <c r="P16" i="82"/>
  <c r="U50" i="94" s="1"/>
  <c r="R45" i="94"/>
  <c r="Q18" i="94"/>
  <c r="Q17" i="94"/>
  <c r="Q16" i="94"/>
  <c r="Q15" i="94"/>
  <c r="Q14" i="94"/>
  <c r="Q13" i="94"/>
  <c r="Q12" i="94"/>
  <c r="Q11" i="94"/>
  <c r="Q10" i="94"/>
  <c r="Q9" i="94"/>
  <c r="Q55" i="94" s="1"/>
  <c r="J18" i="94"/>
  <c r="J12" i="94"/>
  <c r="J10" i="94"/>
  <c r="J9" i="94"/>
  <c r="J55" i="94" s="1"/>
  <c r="M45" i="94"/>
  <c r="J45" i="94"/>
  <c r="H31" i="89"/>
  <c r="I19" i="94"/>
  <c r="V45" i="94"/>
  <c r="H31" i="78"/>
  <c r="H45" i="94"/>
  <c r="Q32" i="94"/>
  <c r="Q31" i="94" s="1"/>
  <c r="Q26" i="94" s="1"/>
  <c r="Q27" i="94" s="1"/>
  <c r="H32" i="94"/>
  <c r="H31" i="94" s="1"/>
  <c r="H26" i="94" s="1"/>
  <c r="H27" i="94" s="1"/>
  <c r="N32" i="94"/>
  <c r="N31" i="94" s="1"/>
  <c r="N38" i="94"/>
  <c r="N37" i="94" s="1"/>
  <c r="N19" i="94" s="1"/>
  <c r="H31" i="84"/>
  <c r="H31" i="77"/>
  <c r="O38" i="94"/>
  <c r="O37" i="94" s="1"/>
  <c r="O19" i="94" s="1"/>
  <c r="H38" i="94"/>
  <c r="H37" i="94" s="1"/>
  <c r="H19"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31" i="2" s="1"/>
  <c r="G52" i="94" s="1"/>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AL31" i="76" s="1"/>
  <c r="J52" i="94" s="1"/>
  <c r="O45" i="94"/>
  <c r="H31" i="87"/>
  <c r="V19" i="94"/>
  <c r="Y21" i="76"/>
  <c r="H27" i="76" s="1"/>
  <c r="P16" i="76"/>
  <c r="J50" i="94" s="1"/>
  <c r="F12" i="84"/>
  <c r="H24" i="84" s="1"/>
  <c r="AL27" i="84"/>
  <c r="J15" i="94" l="1"/>
  <c r="J17"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indexed="81"/>
            <rFont val="ＭＳ Ｐゴシック"/>
            <family val="3"/>
            <charset val="128"/>
          </rPr>
          <t xml:space="preserve">産業分類をメニューから選んでください。
</t>
        </r>
      </text>
    </comment>
    <comment ref="L52" authorId="0" shapeId="0" xr:uid="{00000000-0006-0000-0000-00000600000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00000000-0006-0000-0000-00001100000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00000000-0006-0000-09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00000000-0006-0000-09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00000000-0006-0000-09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00000000-0006-0000-09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00000000-0006-0000-0A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00000000-0006-0000-0A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00000000-0006-0000-0A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00000000-0006-0000-0A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00000000-0006-0000-0B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00000000-0006-0000-0B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00000000-0006-0000-0B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00000000-0006-0000-0B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00000000-0006-0000-0C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00000000-0006-0000-0C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00000000-0006-0000-0C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00000000-0006-0000-0C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00000000-0006-0000-0D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00000000-0006-0000-0D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00000000-0006-0000-0D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00000000-0006-0000-0D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00000000-0006-0000-0E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00000000-0006-0000-0E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00000000-0006-0000-0E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00000000-0006-0000-0E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00000000-0006-0000-0F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00000000-0006-0000-0F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0000000-0006-0000-0F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0000000-0006-0000-0F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00000000-0006-0000-10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00000000-0006-0000-10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00000000-0006-0000-10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00000000-0006-0000-10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00000000-0006-0000-1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00000000-0006-0000-1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00000000-0006-0000-1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00000000-0006-0000-1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00000000-0006-0000-0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00000000-0006-0000-0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00000000-0006-0000-0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00000000-0006-0000-02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00000000-0006-0000-02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00000000-0006-0000-02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00000000-0006-0000-02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0000000-0006-0000-03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00000000-0006-0000-03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00000000-0006-0000-03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00000000-0006-0000-03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00000000-0006-0000-04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00000000-0006-0000-04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00000000-0006-0000-04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0000000-0006-0000-04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0000000-0006-0000-05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00000000-0006-0000-05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00000000-0006-0000-05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00000000-0006-0000-05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6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00000000-0006-0000-06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0000000-0006-0000-06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00000000-0006-0000-06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00000000-0006-0000-06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00000000-0006-0000-07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00000000-0006-0000-07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0000000-0006-0000-07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00000000-0006-0000-07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00000000-0006-0000-08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00000000-0006-0000-08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00000000-0006-0000-08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0000000-0006-0000-08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<sst xmlns="http://schemas.openxmlformats.org/spreadsheetml/2006/main" count="2830" uniqueCount="433">
  <si>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</si>
  <si>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</si>
  <si>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</si>
  <si>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</si>
  <si>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</si>
  <si>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</si>
  <si>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</si>
  <si>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</si>
  <si>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</si>
  <si>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</si>
  <si>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</si>
  <si>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</si>
  <si>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</si>
  <si>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</si>
  <si>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</si>
  <si>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</si>
  <si>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</si>
  <si>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</si>
  <si>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</si>
  <si>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</si>
  <si>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</si>
  <si>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</si>
  <si>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</si>
  <si>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</si>
  <si>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</si>
  <si>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</si>
  <si>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</si>
  <si>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</si>
  <si>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</si>
  <si>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</si>
  <si>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</si>
  <si>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</si>
  <si>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</si>
  <si>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</si>
  <si>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</si>
  <si>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</si>
  <si>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</si>
  <si>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</si>
  <si>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</si>
  <si>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</si>
  <si>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</si>
  <si>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</si>
  <si>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</si>
  <si>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</si>
  <si>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</si>
  <si>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</si>
  <si>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</si>
  <si>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</si>
  <si>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</si>
  <si>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</si>
  <si>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</si>
  <si>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</si>
  <si>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</si>
  <si>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</si>
  <si>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</si>
  <si>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</si>
  <si>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</si>
  <si>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</si>
  <si>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</si>
  <si>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</si>
  <si>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</si>
  <si>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</si>
  <si>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</si>
  <si>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</si>
  <si>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</si>
  <si>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</si>
  <si>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</si>
  <si>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</si>
  <si>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</si>
  <si>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</si>
  <si>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</si>
  <si>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</si>
  <si>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</si>
  <si>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</si>
  <si>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</si>
  <si>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</si>
  <si>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</si>
  <si>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</si>
  <si>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</si>
  <si>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</si>
  <si>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</si>
  <si>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</si>
  <si>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</si>
  <si>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</si>
  <si>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</si>
  <si>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</si>
  <si>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</si>
  <si>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</si>
  <si>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</si>
  <si>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</si>
  <si>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</si>
  <si>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</si>
  <si>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</si>
  <si>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</si>
  <si>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</si>
  <si>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</si>
  <si>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</si>
  <si>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</si>
  <si>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</si>
  <si>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</si>
  <si>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</si>
  <si>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</si>
  <si>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</si>
  <si>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</si>
  <si>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</si>
  <si>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</si>
  <si>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</si>
  <si>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</si>
  <si>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</si>
  <si>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</si>
  <si>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</si>
  <si>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</si>
  <si>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</si>
  <si>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</si>
  <si>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</si>
  <si>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</si>
  <si>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</si>
  <si>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</si>
  <si>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</si>
  <si>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</si>
  <si>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</si>
  <si>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</si>
  <si>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</si>
  <si>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</si>
  <si>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</si>
  <si>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</si>
  <si>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</si>
  <si>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</si>
  <si>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</si>
  <si>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</si>
  <si>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</si>
  <si>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</si>
  <si>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</si>
  <si>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</si>
  <si>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</si>
  <si>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</si>
  <si>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</si>
  <si>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</si>
  <si>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</si>
  <si>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</si>
  <si>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</si>
  <si>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</si>
  <si>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</si>
  <si>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</si>
  <si>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</si>
  <si>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</si>
  <si>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</si>
  <si>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</si>
  <si>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</si>
  <si>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</si>
  <si>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</si>
  <si>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</si>
  <si>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</si>
  <si>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</si>
  <si>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</si>
  <si>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</si>
  <si>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</si>
  <si>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</si>
  <si>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</si>
  <si>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</si>
  <si>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</si>
  <si>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</si>
  <si>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</si>
  <si>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</si>
  <si>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</si>
  <si>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</si>
  <si>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</si>
  <si>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</si>
  <si>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</si>
  <si>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</si>
  <si>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</si>
  <si>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</si>
  <si>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</si>
  <si>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</si>
  <si>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</si>
  <si>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</si>
  <si>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</si>
  <si>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</si>
  <si>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</si>
  <si>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</si>
  <si>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</si>
  <si>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</si>
  <si>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</si>
  <si>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</si>
  <si>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</si>
  <si>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</si>
  <si>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</si>
  <si>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</si>
  <si>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</si>
  <si>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</si>
  <si>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</si>
  <si>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</si>
  <si>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</si>
  <si>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</si>
  <si>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</si>
  <si>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</si>
  <si>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</si>
  <si>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</si>
  <si>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</si>
  <si>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</si>
  <si>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</si>
  <si>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</si>
  <si>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</si>
  <si>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</si>
  <si>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</si>
  <si>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</si>
  <si>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</si>
  <si>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</si>
  <si>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</si>
  <si>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</si>
  <si>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</si>
  <si>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</si>
  <si>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</si>
  <si>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</si>
  <si>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</si>
  <si>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</si>
  <si>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</si>
  <si>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</si>
  <si>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</si>
  <si>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</si>
  <si>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</si>
  <si>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</si>
  <si>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</si>
  <si>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</si>
  <si>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</si>
  <si>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</si>
  <si>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</si>
  <si>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</si>
  <si>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</si>
  <si>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</si>
  <si>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</si>
  <si>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</si>
  <si>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</si>
  <si>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</si>
  <si>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</si>
  <si>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</si>
  <si>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</si>
  <si>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</si>
  <si>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</si>
  <si>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</si>
  <si>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</si>
  <si>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</si>
  <si>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</si>
  <si>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</si>
  <si>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</si>
  <si>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</si>
  <si>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</si>
  <si>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</si>
  <si>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</si>
  <si>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</si>
  <si>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</si>
  <si>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</si>
  <si>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</si>
  <si>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</si>
  <si>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</si>
  <si>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</si>
  <si>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</si>
  <si>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</si>
  <si>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</si>
  <si>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</si>
  <si>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</si>
  <si>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</si>
  <si>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</si>
  <si>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</si>
  <si>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</si>
  <si>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</si>
  <si>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</si>
  <si>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</si>
  <si>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</si>
  <si>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</si>
  <si>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</si>
  <si>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</si>
  <si>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</si>
  <si>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</si>
  <si>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</si>
  <si>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</si>
  <si>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</si>
  <si>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</si>
  <si>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</si>
  <si>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</si>
  <si>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</si>
  <si>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</si>
  <si>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</si>
  <si>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</si>
  <si>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</si>
  <si>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</si>
  <si>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</si>
  <si>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</si>
  <si>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</si>
  <si>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</si>
  <si>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</si>
  <si>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</si>
  <si>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</si>
  <si>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</si>
  <si>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</si>
  <si>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</si>
  <si>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</si>
  <si>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</si>
  <si>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</si>
  <si>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</si>
  <si>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</si>
  <si>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</si>
  <si>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</si>
  <si>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</si>
  <si>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</si>
  <si>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</si>
  <si>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</si>
  <si>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</si>
  <si>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</si>
  <si>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</si>
  <si>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</si>
  <si>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</si>
  <si>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</si>
  <si>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</si>
  <si>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</si>
  <si>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</si>
  <si>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</si>
  <si>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</si>
  <si>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</si>
  <si>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</si>
  <si>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</si>
  <si>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</si>
  <si>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</si>
  <si>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</si>
  <si>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</si>
  <si>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</si>
  <si>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</si>
  <si>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</si>
  <si>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</si>
  <si>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</si>
  <si>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</si>
  <si>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</si>
  <si>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</si>
  <si>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</si>
  <si>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</si>
  <si>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</si>
  <si>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</si>
  <si>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</si>
  <si>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</si>
  <si>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</si>
  <si>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</si>
  <si>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</si>
  <si>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</si>
  <si>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</si>
  <si>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</si>
  <si>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</si>
  <si>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</si>
  <si>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</si>
  <si>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</si>
  <si>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</si>
  <si>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</si>
  <si>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</si>
  <si>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</si>
  <si>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</si>
  <si>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</si>
  <si>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</si>
  <si>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</si>
  <si>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</si>
  <si>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</si>
  <si>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</si>
  <si>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</si>
  <si>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</si>
  <si>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</si>
  <si>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</si>
  <si>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</si>
  <si>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</si>
  <si>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</si>
  <si>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</si>
  <si>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</si>
  <si>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</si>
  <si>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</si>
  <si>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</si>
  <si>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</si>
  <si>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</si>
  <si>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</si>
  <si>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</si>
  <si>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</si>
  <si>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</si>
  <si>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</si>
  <si>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</si>
  <si>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</si>
  <si>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</si>
  <si>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</si>
  <si>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</si>
  <si>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</si>
  <si>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</si>
  <si>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</si>
  <si>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</si>
  <si>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</si>
  <si>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</si>
  <si>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</si>
  <si>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</si>
  <si>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</si>
  <si>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</si>
  <si>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</si>
  <si>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</si>
  <si>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</si>
  <si>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</si>
  <si>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令和    年    月    日</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</si>
  <si>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</si>
  <si>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</si>
  <si>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</si>
  <si>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</si>
  <si>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</si>
  <si>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</si>
  <si>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</si>
  <si>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</si>
  <si>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</si>
  <si>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</si>
  <si>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</si>
  <si>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</si>
  <si>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</si>
  <si>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</si>
  <si>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</si>
  <si>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</si>
  <si>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</si>
  <si>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</si>
  <si>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</si>
  <si>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</si>
  <si>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</si>
  <si>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</si>
  <si>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</si>
  <si>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</si>
  <si>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</si>
  <si>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</si>
  <si>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</si>
  <si>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</si>
  <si>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横浜市栄区桂町132番地</t>
    <rPh sb="0" eb="3">
      <t>ヨコハマシ</t>
    </rPh>
    <rPh sb="3" eb="5">
      <t>サカエク</t>
    </rPh>
    <rPh sb="5" eb="7">
      <t>カツラマチ</t>
    </rPh>
    <rPh sb="10" eb="12">
      <t>バンチ</t>
    </rPh>
    <phoneticPr fontId="3"/>
  </si>
  <si>
    <t>国家公務員共済組合連合会
横浜栄共済病院 院長　土屋　弘行</t>
    <rPh sb="0" eb="12">
      <t>コッカコウムインキョウサイクミアイレンゴウカイ</t>
    </rPh>
    <rPh sb="13" eb="18">
      <t>ヨコハマサカエキョウサイ</t>
    </rPh>
    <rPh sb="18" eb="20">
      <t>ビョウイン</t>
    </rPh>
    <rPh sb="21" eb="23">
      <t>インチョウ</t>
    </rPh>
    <rPh sb="24" eb="26">
      <t>ツチヤ</t>
    </rPh>
    <rPh sb="27" eb="29">
      <t>ヒロユキ</t>
    </rPh>
    <phoneticPr fontId="3"/>
  </si>
  <si>
    <t>045-891-2171</t>
    <phoneticPr fontId="3"/>
  </si>
  <si>
    <t>国家公務員共済組合連合会　横浜栄共済病院</t>
    <rPh sb="0" eb="12">
      <t>コッカコウムインキョウサイクミアイレンゴウカイ</t>
    </rPh>
    <rPh sb="13" eb="18">
      <t>ヨコハマサカエキョウサイ</t>
    </rPh>
    <rPh sb="18" eb="20">
      <t>ビョウイン</t>
    </rPh>
    <phoneticPr fontId="3"/>
  </si>
  <si>
    <t>総合病院</t>
    <rPh sb="0" eb="4">
      <t>ソウゴウビョウイン</t>
    </rPh>
    <phoneticPr fontId="3"/>
  </si>
  <si>
    <t>排出事業者が廃棄物を引き渡す際に、受渡確認票（書面）を収集運搬業者に渡す。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</si>
</sst>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tabSelected="1" view="pageBreakPreview" zoomScaleNormal="100" zoomScaleSheetLayoutView="100" workbookViewId="0">
      <selection activeCell="O28" sqref="O28"/>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412</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413</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426</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398</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41</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427</v>
      </c>
      <c r="K39" s="520"/>
      <c r="L39" s="521"/>
      <c r="M39" s="521"/>
      <c r="N39" s="521"/>
      <c r="O39" s="522"/>
      <c r="Q39" s="19"/>
      <c r="R39" s="97"/>
    </row>
    <row r="40" spans="1:19" ht="26.25" customHeight="1">
      <c r="C40" s="86"/>
      <c r="D40" s="23"/>
      <c r="E40" s="23"/>
      <c r="F40" s="23"/>
      <c r="G40" s="23"/>
      <c r="H40" s="24" t="s">
        <v>7</v>
      </c>
      <c r="I40" s="24"/>
      <c r="J40" s="520" t="s">
        <v>428</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429</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414</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430</v>
      </c>
      <c r="G47" s="551"/>
      <c r="H47" s="552"/>
      <c r="I47" s="552"/>
      <c r="J47" s="552"/>
      <c r="K47" s="552"/>
      <c r="L47" s="552"/>
      <c r="M47" s="517" t="s">
        <v>407</v>
      </c>
      <c r="N47" s="518"/>
      <c r="O47" s="519"/>
    </row>
    <row r="48" spans="1:19" ht="18.75" customHeight="1">
      <c r="C48" s="609"/>
      <c r="D48" s="610"/>
      <c r="E48" s="611"/>
      <c r="F48" s="553"/>
      <c r="G48" s="554"/>
      <c r="H48" s="554"/>
      <c r="I48" s="554"/>
      <c r="J48" s="554"/>
      <c r="K48" s="554"/>
      <c r="L48" s="554"/>
      <c r="M48" s="545">
        <v>2087</v>
      </c>
      <c r="N48" s="546"/>
      <c r="O48" s="547"/>
    </row>
    <row r="49" spans="3:48" ht="18.75" customHeight="1">
      <c r="C49" s="527" t="s">
        <v>11</v>
      </c>
      <c r="D49" s="528"/>
      <c r="E49" s="529"/>
      <c r="F49" s="555" t="s">
        <v>427</v>
      </c>
      <c r="G49" s="556"/>
      <c r="H49" s="556"/>
      <c r="I49" s="556"/>
      <c r="J49" s="556"/>
      <c r="K49" s="556"/>
      <c r="L49" s="443" t="s">
        <v>134</v>
      </c>
      <c r="M49" s="446"/>
      <c r="N49" s="548"/>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127</v>
      </c>
      <c r="G52" s="562"/>
      <c r="H52" s="562"/>
      <c r="I52" s="562"/>
      <c r="J52" s="31" t="s">
        <v>47</v>
      </c>
      <c r="K52" s="31"/>
      <c r="L52" s="563" t="s">
        <v>431</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415</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187.62</v>
      </c>
      <c r="I63" s="272" t="s">
        <v>4</v>
      </c>
      <c r="J63" s="493" t="s">
        <v>228</v>
      </c>
      <c r="K63" s="494"/>
      <c r="L63" s="495"/>
      <c r="M63" s="577">
        <f>+別紙!X14</f>
        <v>187.62</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t="str">
        <f>+別紙!X15</f>
        <v>0</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f>+別紙!X16</f>
        <v>1.35</v>
      </c>
      <c r="N65" s="580"/>
      <c r="O65" s="427" t="s">
        <v>4</v>
      </c>
      <c r="P65" s="164"/>
      <c r="Q65" s="165"/>
      <c r="R65" s="165"/>
      <c r="S65" s="165"/>
    </row>
    <row r="66" spans="1:19" ht="37.5" customHeight="1">
      <c r="C66" s="459"/>
      <c r="D66" s="490" t="s">
        <v>291</v>
      </c>
      <c r="E66" s="491"/>
      <c r="F66" s="491"/>
      <c r="G66" s="492"/>
      <c r="H66" s="430" t="str">
        <f>+別紙!X12</f>
        <v>0</v>
      </c>
      <c r="I66" s="272" t="s">
        <v>4</v>
      </c>
      <c r="J66" s="507" t="s">
        <v>408</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404</v>
      </c>
      <c r="K67" s="508"/>
      <c r="L67" s="509"/>
      <c r="M67" s="510">
        <f>+別紙!X18</f>
        <v>186.27</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416</v>
      </c>
      <c r="K69" s="497"/>
      <c r="L69" s="497"/>
      <c r="M69" s="342"/>
      <c r="N69" s="335" t="s">
        <v>323</v>
      </c>
      <c r="O69" s="336"/>
      <c r="P69" s="333"/>
      <c r="Q69" s="165"/>
      <c r="R69" s="165"/>
      <c r="S69" s="165"/>
    </row>
    <row r="70" spans="1:19" ht="15" customHeight="1">
      <c r="C70" s="337"/>
      <c r="D70" s="587"/>
      <c r="E70" s="588"/>
      <c r="F70" s="588"/>
      <c r="G70" s="588"/>
      <c r="H70" s="588"/>
      <c r="I70" s="589"/>
      <c r="J70" s="498" t="s">
        <v>424</v>
      </c>
      <c r="K70" s="499"/>
      <c r="L70" s="499"/>
      <c r="M70" s="382">
        <f>SUM(別紙!G19:J19,別紙!N19:W19)</f>
        <v>188.85999999999999</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t="s">
        <v>432</v>
      </c>
      <c r="E72" s="503"/>
      <c r="F72" s="503"/>
      <c r="G72" s="503"/>
      <c r="H72" s="503"/>
      <c r="I72" s="503"/>
      <c r="J72" s="503"/>
      <c r="K72" s="503"/>
      <c r="L72" s="503"/>
      <c r="M72" s="503"/>
      <c r="N72" s="503"/>
      <c r="O72" s="504"/>
      <c r="P72" s="333"/>
      <c r="Q72" s="464" t="s">
        <v>409</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417</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425</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418</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419</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0000000}">
      <formula1>$Q$85:$Q$89</formula1>
    </dataValidation>
    <dataValidation type="list" allowBlank="1" showInputMessage="1" showErrorMessage="1" sqref="N28:O28" xr:uid="{00000000-0002-0000-0000-000001000000}">
      <formula1>$Q$149:$Q$150</formula1>
    </dataValidation>
    <dataValidation type="list" allowBlank="1" showInputMessage="1" showErrorMessage="1" sqref="F52:I52" xr:uid="{00000000-0002-0000-0000-000002000000}">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I13" sqref="I1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国家公務員共済組合連合会　横浜栄共済病院</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1.35</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186.27</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187.62</v>
      </c>
    </row>
    <row r="10" spans="2:24" ht="24" customHeight="1">
      <c r="B10" s="173" t="s">
        <v>327</v>
      </c>
      <c r="C10" s="758" t="s">
        <v>244</v>
      </c>
      <c r="D10" s="758"/>
      <c r="E10" s="758"/>
      <c r="F10" s="759"/>
      <c r="G10" s="385" t="str">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t="str">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t="str">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t="str">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1.35</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186.27</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187.62</v>
      </c>
    </row>
    <row r="15" spans="2:24" ht="24" customHeight="1">
      <c r="B15" s="173" t="s">
        <v>184</v>
      </c>
      <c r="C15" s="744" t="s">
        <v>182</v>
      </c>
      <c r="D15" s="744"/>
      <c r="E15" s="744"/>
      <c r="F15" s="745"/>
      <c r="G15" s="387" t="str">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t="str">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t="str">
        <f t="shared" si="0"/>
        <v>0</v>
      </c>
    </row>
    <row r="16" spans="2:24" ht="24" customHeight="1">
      <c r="B16" s="173" t="s">
        <v>185</v>
      </c>
      <c r="C16" s="744" t="s">
        <v>183</v>
      </c>
      <c r="D16" s="744"/>
      <c r="E16" s="744"/>
      <c r="F16" s="745"/>
      <c r="G16" s="387">
        <f>IF(OR(ｱ.特管廃油!D31&gt;0,ｱ.特管廃油!D31&lt;0),ｱ.特管廃油!D31,IF(G$19&gt;0,"0",0))</f>
        <v>1.35</v>
      </c>
      <c r="H16" s="387">
        <f>IF(OR(ｲ.特管廃酸!D31&gt;0,ｲ.特管廃酸!D31&lt;0),ｲ.特管廃酸!D31,IF(H$19&gt;0,"0",0))</f>
        <v>0</v>
      </c>
      <c r="I16" s="387">
        <f>IF(OR(ｳ.特管廃ｱﾙｶﾘ!D31&gt;0,ｳ.特管廃ｱﾙｶﾘ!D31&lt;0),ｳ.特管廃ｱﾙｶﾘ!D31,IF(I$19&gt;0,"0",0))</f>
        <v>0</v>
      </c>
      <c r="J16" s="387" t="str">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1.35</v>
      </c>
    </row>
    <row r="17" spans="2:24" ht="24" customHeight="1">
      <c r="B17" s="173"/>
      <c r="C17" s="744" t="s">
        <v>401</v>
      </c>
      <c r="D17" s="744"/>
      <c r="E17" s="744"/>
      <c r="F17" s="745"/>
      <c r="G17" s="387" t="str">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404</v>
      </c>
      <c r="E18" s="756"/>
      <c r="F18" s="757"/>
      <c r="G18" s="390" t="str">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f>IF(OR(ｴ.感染性廃棄物!$D33&gt;0,ｴ.感染性廃棄物!$D33&lt;0),ｴ.感染性廃棄物!D33,IF(J$19&gt;0,"0",0))</f>
        <v>186.27</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f t="shared" si="0"/>
        <v>186.27</v>
      </c>
    </row>
    <row r="19" spans="2:24" ht="24" customHeight="1" thickTop="1">
      <c r="B19" s="170"/>
      <c r="C19" s="175" t="s">
        <v>301</v>
      </c>
      <c r="D19" s="746" t="s">
        <v>302</v>
      </c>
      <c r="E19" s="746"/>
      <c r="F19" s="747"/>
      <c r="G19" s="393">
        <f t="shared" ref="G19:V19" si="1">+G37+G25+G23+G22+G21-G20</f>
        <v>1.76</v>
      </c>
      <c r="H19" s="393">
        <f t="shared" si="1"/>
        <v>0</v>
      </c>
      <c r="I19" s="393">
        <f t="shared" si="1"/>
        <v>0</v>
      </c>
      <c r="J19" s="393">
        <f t="shared" si="1"/>
        <v>187.1</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188.85999999999999</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1.76</v>
      </c>
      <c r="H37" s="417">
        <f t="shared" si="7"/>
        <v>0</v>
      </c>
      <c r="I37" s="417">
        <f t="shared" si="7"/>
        <v>0</v>
      </c>
      <c r="J37" s="417">
        <f t="shared" si="7"/>
        <v>187.1</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188.85999999999999</v>
      </c>
    </row>
    <row r="38" spans="2:24" ht="24" customHeight="1">
      <c r="B38" s="171"/>
      <c r="C38" s="731"/>
      <c r="D38" s="212"/>
      <c r="E38" s="210" t="s">
        <v>195</v>
      </c>
      <c r="F38" s="437"/>
      <c r="G38" s="411">
        <f t="shared" ref="G38:V38" si="8">SUM(G39:G41)</f>
        <v>1.76</v>
      </c>
      <c r="H38" s="411">
        <f t="shared" si="8"/>
        <v>0</v>
      </c>
      <c r="I38" s="411">
        <f t="shared" si="8"/>
        <v>0</v>
      </c>
      <c r="J38" s="411">
        <f t="shared" si="8"/>
        <v>187.1</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188.85999999999999</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31"/>
      <c r="D40" s="213"/>
      <c r="E40" s="208"/>
      <c r="F40" s="206" t="s">
        <v>194</v>
      </c>
      <c r="G40" s="413">
        <f>+ｱ.特管廃油!$AA$29</f>
        <v>1.76</v>
      </c>
      <c r="H40" s="413">
        <f>+ｲ.特管廃酸!$AA$29</f>
        <v>0</v>
      </c>
      <c r="I40" s="413">
        <f>+ｳ.特管廃ｱﾙｶﾘ!$AA$29</f>
        <v>0</v>
      </c>
      <c r="J40" s="413">
        <f>+ｴ.感染性廃棄物!$AA$29</f>
        <v>187.1</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188.85999999999999</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1.76</v>
      </c>
      <c r="H43" s="419">
        <f>+ｲ.特管廃酸!$AL$27</f>
        <v>0</v>
      </c>
      <c r="I43" s="419">
        <f>+ｳ.特管廃ｱﾙｶﾘ!$AL$27</f>
        <v>0</v>
      </c>
      <c r="J43" s="419">
        <f>+ｴ.感染性廃棄物!$AL$27</f>
        <v>187.1</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188.85999999999999</v>
      </c>
    </row>
    <row r="44" spans="2:24" ht="24" customHeight="1">
      <c r="B44" s="171"/>
      <c r="C44" s="178"/>
      <c r="D44" s="176" t="s">
        <v>150</v>
      </c>
      <c r="E44" s="725" t="s">
        <v>178</v>
      </c>
      <c r="F44" s="726"/>
      <c r="G44" s="421">
        <f>+ｱ.特管廃油!$AL$30</f>
        <v>1.76</v>
      </c>
      <c r="H44" s="421">
        <f>+ｲ.特管廃酸!$AL$30</f>
        <v>0</v>
      </c>
      <c r="I44" s="421">
        <f>+ｳ.特管廃ｱﾙｶﾘ!$AL$30</f>
        <v>0</v>
      </c>
      <c r="J44" s="421">
        <f>+ｴ.感染性廃棄物!$AL$30</f>
        <v>9.65</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11.41</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29" t="s">
        <v>405</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406</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3.1100000000000003</v>
      </c>
      <c r="H55" s="474">
        <f t="shared" ref="H55:V55" si="9">IF(H9="0",+H19+H20,+H9+H19+H20)</f>
        <v>0</v>
      </c>
      <c r="I55" s="474">
        <f t="shared" si="9"/>
        <v>0</v>
      </c>
      <c r="J55" s="474">
        <f t="shared" si="9"/>
        <v>373.37</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376.48</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AU4" sqref="AU4"/>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3"/>
      <c r="AW5" s="468"/>
    </row>
    <row r="6" spans="2:49" ht="24.75" customHeight="1" thickBot="1">
      <c r="B6" s="158" t="s">
        <v>420</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1.76</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403</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1.35</v>
      </c>
      <c r="E24" s="650"/>
      <c r="F24" s="650"/>
      <c r="G24" s="199" t="s">
        <v>158</v>
      </c>
      <c r="H24" s="695">
        <f>+F12</f>
        <v>1.76</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1.76</v>
      </c>
      <c r="Q27" s="676"/>
      <c r="R27" s="676"/>
      <c r="S27" s="676"/>
      <c r="T27" s="52" t="s">
        <v>38</v>
      </c>
      <c r="U27" s="72"/>
      <c r="V27" s="72"/>
      <c r="Y27" s="70" t="s">
        <v>39</v>
      </c>
      <c r="Z27" s="73"/>
      <c r="AH27" s="61"/>
      <c r="AI27" s="61"/>
      <c r="AJ27" s="61"/>
      <c r="AK27" s="61"/>
      <c r="AL27" s="655">
        <f>+AH18+P27</f>
        <v>1.76</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1.35</v>
      </c>
      <c r="E29" s="650"/>
      <c r="F29" s="650"/>
      <c r="G29" s="199" t="s">
        <v>158</v>
      </c>
      <c r="H29" s="695">
        <f>+AL27</f>
        <v>1.76</v>
      </c>
      <c r="I29" s="692"/>
      <c r="J29" s="199" t="s">
        <v>158</v>
      </c>
      <c r="M29" s="660"/>
      <c r="P29" s="64"/>
      <c r="Q29" s="147"/>
      <c r="R29" s="59" t="s">
        <v>144</v>
      </c>
      <c r="S29" s="662" t="s">
        <v>33</v>
      </c>
      <c r="T29" s="673"/>
      <c r="U29" s="673"/>
      <c r="V29" s="674"/>
      <c r="W29" s="56"/>
      <c r="X29" s="74"/>
      <c r="Y29" s="677" t="s">
        <v>191</v>
      </c>
      <c r="Z29" s="678"/>
      <c r="AA29" s="649">
        <v>1.76</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8"/>
    </row>
    <row r="30" spans="2:49" ht="27" customHeight="1" thickBot="1">
      <c r="B30" s="681" t="s">
        <v>166</v>
      </c>
      <c r="C30" s="682"/>
      <c r="D30" s="650">
        <v>0</v>
      </c>
      <c r="E30" s="650"/>
      <c r="F30" s="650"/>
      <c r="G30" s="199" t="s">
        <v>158</v>
      </c>
      <c r="H30" s="695">
        <f>+AL30</f>
        <v>1.76</v>
      </c>
      <c r="I30" s="692"/>
      <c r="J30" s="199" t="s">
        <v>158</v>
      </c>
      <c r="M30" s="660"/>
      <c r="P30" s="64"/>
      <c r="R30" s="675">
        <f>+ROUND(AA28,2)+ROUND(AA29,2)+ROUND(AA30,2)</f>
        <v>1.76</v>
      </c>
      <c r="S30" s="676"/>
      <c r="T30" s="676"/>
      <c r="U30" s="676"/>
      <c r="V30" s="52" t="s">
        <v>16</v>
      </c>
      <c r="Y30" s="677" t="s">
        <v>148</v>
      </c>
      <c r="Z30" s="678"/>
      <c r="AA30" s="649"/>
      <c r="AB30" s="650"/>
      <c r="AC30" s="650"/>
      <c r="AD30" s="650"/>
      <c r="AE30" s="650"/>
      <c r="AF30" s="52" t="s">
        <v>13</v>
      </c>
      <c r="AL30" s="620">
        <v>1.76</v>
      </c>
      <c r="AM30" s="628"/>
      <c r="AN30" s="628"/>
      <c r="AO30" s="628"/>
      <c r="AP30" s="60" t="s">
        <v>13</v>
      </c>
      <c r="AS30" s="691"/>
      <c r="AT30" s="688"/>
      <c r="AU30" s="688"/>
      <c r="AV30" s="689"/>
      <c r="AW30" s="468"/>
    </row>
    <row r="31" spans="2:49" ht="27" customHeight="1" thickTop="1" thickBot="1">
      <c r="B31" s="681" t="s">
        <v>167</v>
      </c>
      <c r="C31" s="682"/>
      <c r="D31" s="650">
        <v>1.35</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401</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1" zoomScaleNormal="100" zoomScaleSheetLayoutView="100" workbookViewId="0">
      <selection activeCell="K11" sqref="K1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年    月    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横浜市栄区桂町132番地</v>
      </c>
      <c r="K16" s="797"/>
      <c r="L16" s="798"/>
      <c r="M16" s="798"/>
      <c r="N16" s="798"/>
      <c r="O16" s="799"/>
    </row>
    <row r="17" spans="1:17" ht="26.25" customHeight="1">
      <c r="C17" s="233"/>
      <c r="D17" s="234"/>
      <c r="E17" s="234"/>
      <c r="F17" s="234"/>
      <c r="G17" s="234"/>
      <c r="H17" s="238" t="s">
        <v>7</v>
      </c>
      <c r="I17" s="238"/>
      <c r="J17" s="797" t="str">
        <f>+表紙!J40</f>
        <v>国家公務員共済組合連合会
横浜栄共済病院 院長　土屋　弘行</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045-891-2171</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国家公務員共済組合連合会　横浜栄共済病院</v>
      </c>
      <c r="G24" s="819"/>
      <c r="H24" s="820"/>
      <c r="I24" s="820"/>
      <c r="J24" s="820"/>
      <c r="K24" s="820"/>
      <c r="L24" s="820"/>
      <c r="M24" s="823" t="s">
        <v>410</v>
      </c>
      <c r="N24" s="824"/>
      <c r="O24" s="825"/>
    </row>
    <row r="25" spans="1:17" ht="21" customHeight="1">
      <c r="C25" s="815"/>
      <c r="D25" s="816"/>
      <c r="E25" s="817"/>
      <c r="F25" s="821"/>
      <c r="G25" s="822"/>
      <c r="H25" s="822"/>
      <c r="I25" s="822"/>
      <c r="J25" s="822"/>
      <c r="K25" s="822"/>
      <c r="L25" s="822"/>
      <c r="M25" s="826">
        <f>表紙!M48</f>
        <v>2087</v>
      </c>
      <c r="N25" s="827"/>
      <c r="O25" s="828"/>
    </row>
    <row r="26" spans="1:17" ht="18.600000000000001" customHeight="1">
      <c r="C26" s="800" t="s">
        <v>11</v>
      </c>
      <c r="D26" s="801"/>
      <c r="E26" s="802"/>
      <c r="F26" s="831" t="str">
        <f>+表紙!F49</f>
        <v>横浜市栄区桂町132番地</v>
      </c>
      <c r="G26" s="832"/>
      <c r="H26" s="832"/>
      <c r="I26" s="832"/>
      <c r="J26" s="832"/>
      <c r="K26" s="832"/>
      <c r="L26" s="128" t="s">
        <v>134</v>
      </c>
      <c r="M26" s="243"/>
      <c r="N26" s="779" t="str">
        <f>IF(+表紙!N49="","",+表紙!N49)</f>
        <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Ｐ－医療、福祉</v>
      </c>
      <c r="G29" s="773"/>
      <c r="H29" s="773"/>
      <c r="I29" s="773"/>
      <c r="J29" s="359" t="s">
        <v>47</v>
      </c>
      <c r="K29" s="359"/>
      <c r="L29" s="781" t="str">
        <f>IF(+表紙!L52="","",+表紙!L52)</f>
        <v>総合病院</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t="str">
        <f>IF(+表紙!L55="","",+表紙!L55)</f>
        <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t="str">
        <f>IF(+表紙!F59="","",+表紙!F59)</f>
        <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187.62</v>
      </c>
      <c r="I40" s="272" t="s">
        <v>4</v>
      </c>
      <c r="J40" s="493" t="s">
        <v>293</v>
      </c>
      <c r="K40" s="494"/>
      <c r="L40" s="495"/>
      <c r="M40" s="837">
        <f>+表紙!M63</f>
        <v>187.62</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t="str">
        <f>+表紙!M64</f>
        <v>0</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f>+表紙!M65</f>
        <v>1.35</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f>+表紙!M67</f>
        <v>186.27</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t="str">
        <f>IF(表紙!M69="","",表紙!M69)</f>
        <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188.85999999999999</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排出事業者が廃棄物を引き渡す際に、受渡確認票（書面）を収集運搬業者に渡す。</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6" zoomScaleNormal="100" workbookViewId="0">
      <selection activeCell="D30" sqref="D30:F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187.1</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186.27</v>
      </c>
      <c r="E24" s="650"/>
      <c r="F24" s="650"/>
      <c r="G24" s="199" t="s">
        <v>158</v>
      </c>
      <c r="H24" s="695">
        <f>+F12</f>
        <v>187.1</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187.1</v>
      </c>
      <c r="Q27" s="676"/>
      <c r="R27" s="676"/>
      <c r="S27" s="676"/>
      <c r="T27" s="52" t="s">
        <v>38</v>
      </c>
      <c r="U27" s="72"/>
      <c r="V27" s="72"/>
      <c r="Y27" s="70" t="s">
        <v>39</v>
      </c>
      <c r="Z27" s="73"/>
      <c r="AH27" s="61"/>
      <c r="AI27" s="61"/>
      <c r="AJ27" s="61"/>
      <c r="AK27" s="61"/>
      <c r="AL27" s="655">
        <f>+AH18+P27</f>
        <v>187.1</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186.27</v>
      </c>
      <c r="E29" s="650"/>
      <c r="F29" s="650"/>
      <c r="G29" s="199" t="s">
        <v>158</v>
      </c>
      <c r="H29" s="695">
        <f>+AL27</f>
        <v>187.1</v>
      </c>
      <c r="I29" s="692"/>
      <c r="J29" s="199" t="s">
        <v>158</v>
      </c>
      <c r="M29" s="660"/>
      <c r="P29" s="64"/>
      <c r="Q29" s="147"/>
      <c r="R29" s="59" t="s">
        <v>145</v>
      </c>
      <c r="S29" s="662" t="s">
        <v>33</v>
      </c>
      <c r="T29" s="673"/>
      <c r="U29" s="673"/>
      <c r="V29" s="674"/>
      <c r="W29" s="56"/>
      <c r="X29" s="74"/>
      <c r="Y29" s="677" t="s">
        <v>191</v>
      </c>
      <c r="Z29" s="678"/>
      <c r="AA29" s="649">
        <v>187.1</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9.65</v>
      </c>
      <c r="I30" s="692"/>
      <c r="J30" s="199" t="s">
        <v>158</v>
      </c>
      <c r="M30" s="660"/>
      <c r="P30" s="64"/>
      <c r="R30" s="675">
        <f>+ROUND(AA28,2)+ROUND(AA29,2)+ROUND(AA30,2)</f>
        <v>187.1</v>
      </c>
      <c r="S30" s="676"/>
      <c r="T30" s="676"/>
      <c r="U30" s="676"/>
      <c r="V30" s="52" t="s">
        <v>16</v>
      </c>
      <c r="Y30" s="677" t="s">
        <v>148</v>
      </c>
      <c r="Z30" s="678"/>
      <c r="AA30" s="649"/>
      <c r="AB30" s="650"/>
      <c r="AC30" s="650"/>
      <c r="AD30" s="650"/>
      <c r="AE30" s="650"/>
      <c r="AF30" s="52" t="s">
        <v>13</v>
      </c>
      <c r="AL30" s="620">
        <v>9.65</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186.27</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国家公務員共済組合連合会　横浜栄共済病院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420</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403</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411</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421</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422</v>
      </c>
      <c r="E23" s="643"/>
      <c r="F23" s="643"/>
      <c r="G23" s="644"/>
      <c r="H23" s="683" t="s">
        <v>423</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399</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400</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401</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402</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2025-06-03T01:54:28Z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