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13BDDC5E-119E-4803-8A3E-532836A22B42}"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<sst xmlns="http://schemas.openxmlformats.org/spreadsheetml/2006/main" count="3302" uniqueCount="470">
  <si>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</si>
  <si>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</si>
  <si>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</si>
  <si>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</si>
  <si>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</si>
  <si>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</si>
  <si>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</si>
  <si>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</si>
  <si>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</si>
  <si>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</si>
  <si>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</si>
  <si>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</si>
  <si>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</si>
  <si>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</si>
  <si>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</si>
  <si>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</si>
  <si>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</si>
  <si>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</si>
  <si>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</si>
  <si>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</si>
  <si>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</si>
  <si>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</si>
  <si>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</si>
  <si>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</si>
  <si>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</si>
  <si>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</si>
  <si>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</si>
  <si>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</si>
  <si>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</si>
  <si>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</si>
  <si>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</si>
  <si>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</si>
  <si>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</si>
  <si>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</si>
  <si>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</si>
  <si>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</si>
  <si>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</si>
  <si>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</si>
  <si>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</si>
  <si>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</si>
  <si>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</si>
  <si>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</si>
  <si>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</si>
  <si>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</si>
  <si>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</si>
  <si>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</si>
  <si>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</si>
  <si>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</si>
  <si>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</si>
  <si>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</si>
  <si>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</si>
  <si>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</si>
  <si>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</si>
  <si>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</si>
  <si>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</si>
  <si>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</si>
  <si>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</si>
  <si>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</si>
  <si>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</si>
  <si>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</si>
  <si>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</si>
  <si>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</si>
  <si>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</si>
  <si>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</si>
  <si>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</si>
  <si>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</si>
  <si>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</si>
  <si>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</si>
  <si>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</si>
  <si>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</si>
  <si>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</si>
  <si>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</si>
  <si>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</si>
  <si>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</si>
  <si>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</si>
  <si>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</si>
  <si>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</si>
  <si>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</si>
  <si>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</si>
  <si>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</si>
  <si>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</si>
  <si>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</si>
  <si>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</si>
  <si>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</si>
  <si>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</si>
  <si>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</si>
  <si>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</si>
  <si>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</si>
  <si>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</si>
  <si>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</si>
  <si>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</si>
  <si>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</si>
  <si>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</si>
  <si>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</si>
  <si>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</si>
  <si>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</si>
  <si>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</si>
  <si>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</si>
  <si>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</si>
  <si>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</si>
  <si>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</si>
  <si>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</si>
  <si>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</si>
  <si>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</si>
  <si>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</si>
  <si>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</si>
  <si>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</si>
  <si>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</si>
  <si>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</si>
  <si>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</si>
  <si>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</si>
  <si>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</si>
  <si>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</si>
  <si>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</si>
  <si>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</si>
  <si>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</si>
  <si>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</si>
  <si>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</si>
  <si>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</si>
  <si>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</si>
  <si>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</si>
  <si>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</si>
  <si>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</si>
  <si>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</si>
  <si>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</si>
  <si>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</si>
  <si>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</si>
  <si>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</si>
  <si>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</si>
  <si>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</si>
  <si>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</si>
  <si>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</si>
  <si>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</si>
  <si>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</si>
  <si>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</si>
  <si>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</si>
  <si>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</si>
  <si>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</si>
  <si>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</si>
  <si>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</si>
  <si>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</si>
  <si>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</si>
  <si>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</si>
  <si>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</si>
  <si>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</si>
  <si>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</si>
  <si>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</si>
  <si>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</si>
  <si>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</si>
  <si>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</si>
  <si>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</si>
  <si>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</si>
  <si>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</si>
  <si>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</si>
  <si>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</si>
  <si>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</si>
  <si>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</si>
  <si>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</si>
  <si>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</si>
  <si>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</si>
  <si>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</si>
  <si>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</si>
  <si>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</si>
  <si>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</si>
  <si>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</si>
  <si>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</si>
  <si>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</si>
  <si>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</si>
  <si>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</si>
  <si>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</si>
  <si>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</si>
  <si>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</si>
  <si>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</si>
  <si>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</si>
  <si>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</si>
  <si>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</si>
  <si>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</si>
  <si>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</si>
  <si>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</si>
  <si>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</si>
  <si>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</si>
  <si>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</si>
  <si>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</si>
  <si>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</si>
  <si>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</si>
  <si>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</si>
  <si>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</si>
  <si>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</si>
  <si>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</si>
  <si>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</si>
  <si>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</si>
  <si>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</si>
  <si>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</si>
  <si>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</si>
  <si>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</si>
  <si>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</si>
  <si>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</si>
  <si>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</si>
  <si>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</si>
  <si>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</si>
  <si>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</si>
  <si>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</si>
  <si>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</si>
  <si>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</si>
  <si>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</si>
  <si>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</si>
  <si>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</si>
  <si>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</si>
  <si>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</si>
  <si>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</si>
  <si>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</si>
  <si>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</si>
  <si>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</si>
  <si>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</si>
  <si>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</si>
  <si>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</si>
  <si>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</si>
  <si>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</si>
  <si>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</si>
  <si>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</si>
  <si>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</si>
  <si>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</si>
  <si>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</si>
  <si>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</si>
  <si>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</si>
  <si>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</si>
  <si>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</si>
  <si>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</si>
  <si>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</si>
  <si>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</si>
  <si>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</si>
  <si>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</si>
  <si>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</si>
  <si>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</si>
  <si>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</si>
  <si>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</si>
  <si>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</si>
  <si>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</si>
  <si>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</si>
  <si>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</si>
  <si>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</si>
  <si>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</si>
  <si>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</si>
  <si>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</si>
  <si>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</si>
  <si>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</si>
  <si>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</si>
  <si>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</si>
  <si>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</si>
  <si>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</si>
  <si>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</si>
  <si>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</si>
  <si>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</si>
  <si>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</si>
  <si>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</si>
  <si>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</si>
  <si>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</si>
  <si>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</si>
  <si>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</si>
  <si>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</si>
  <si>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</si>
  <si>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</si>
  <si>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</si>
  <si>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</si>
  <si>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</si>
  <si>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</si>
  <si>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</si>
  <si>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</si>
  <si>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</si>
  <si>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</si>
  <si>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</si>
  <si>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</si>
  <si>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</si>
  <si>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</si>
  <si>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</si>
  <si>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</si>
  <si>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</si>
  <si>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</si>
  <si>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</si>
  <si>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</si>
  <si>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</si>
  <si>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</si>
  <si>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</si>
  <si>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</si>
  <si>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</si>
  <si>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</si>
  <si>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</si>
  <si>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</si>
  <si>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</si>
  <si>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</si>
  <si>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</si>
  <si>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</si>
  <si>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</si>
  <si>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</si>
  <si>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</si>
  <si>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</si>
  <si>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</si>
  <si>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</si>
  <si>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</si>
  <si>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</si>
  <si>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</si>
  <si>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</si>
  <si>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</si>
  <si>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</si>
  <si>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</si>
  <si>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</si>
  <si>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</si>
  <si>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</si>
  <si>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</si>
  <si>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</si>
  <si>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</si>
  <si>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</si>
  <si>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</si>
  <si>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</si>
  <si>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</si>
  <si>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</si>
  <si>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</si>
  <si>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</si>
  <si>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</si>
  <si>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</si>
  <si>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</si>
  <si>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</si>
  <si>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</si>
  <si>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</si>
  <si>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</si>
  <si>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</si>
  <si>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</si>
  <si>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</si>
  <si>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</si>
  <si>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</si>
  <si>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</si>
  <si>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</si>
  <si>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</si>
  <si>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</si>
  <si>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</si>
  <si>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</si>
  <si>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</si>
  <si>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</si>
  <si>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</si>
  <si>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</si>
  <si>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</si>
  <si>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</si>
  <si>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</si>
  <si>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</si>
  <si>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</si>
  <si>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</si>
  <si>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</si>
  <si>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</si>
  <si>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</si>
  <si>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</si>
  <si>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</si>
  <si>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</si>
  <si>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</si>
  <si>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</si>
  <si>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</si>
  <si>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</si>
  <si>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</si>
  <si>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</si>
  <si>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</si>
  <si>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</si>
  <si>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</si>
  <si>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</si>
  <si>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</si>
  <si>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</si>
  <si>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</si>
  <si>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</si>
  <si>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</si>
  <si>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</si>
  <si>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</si>
  <si>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</si>
  <si>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</si>
  <si>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</si>
  <si>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</si>
  <si>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</si>
  <si>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</si>
  <si>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</si>
  <si>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</si>
  <si>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</si>
  <si>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</si>
  <si>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</si>
  <si>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</si>
  <si>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</si>
  <si>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</si>
  <si>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</si>
  <si>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</si>
  <si>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</si>
  <si>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</si>
  <si>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</si>
  <si>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</si>
  <si>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</si>
  <si>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</si>
  <si>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</si>
  <si>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</si>
  <si>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</si>
  <si>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</si>
  <si>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</si>
  <si>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</si>
  <si>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</si>
  <si>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</si>
  <si>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</si>
  <si>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</si>
  <si>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</si>
  <si>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</si>
  <si>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</si>
  <si>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</si>
  <si>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</si>
  <si>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</si>
  <si>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</si>
  <si>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</si>
  <si>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</si>
  <si>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</si>
  <si>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</si>
  <si>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</si>
  <si>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</si>
  <si>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</si>
  <si>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</si>
  <si>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</si>
  <si>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</si>
  <si>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</si>
  <si>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</si>
  <si>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</si>
  <si>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</si>
  <si>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</si>
  <si>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</si>
  <si>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</si>
  <si>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</si>
  <si>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</si>
  <si>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</si>
  <si>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</si>
  <si>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</si>
  <si>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</si>
  <si>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</si>
  <si>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</si>
  <si>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</si>
  <si>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</si>
  <si>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</si>
  <si>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</si>
  <si>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</si>
  <si>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</si>
  <si>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</si>
  <si>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</si>
  <si>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</si>
  <si>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</si>
  <si>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</si>
  <si>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</si>
  <si>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</si>
  <si>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</si>
  <si>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</si>
  <si>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</si>
  <si>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</si>
  <si>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</si>
  <si>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</si>
  <si>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</si>
  <si>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</si>
  <si>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</si>
  <si>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</si>
  <si>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</si>
  <si>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</si>
  <si>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</si>
  <si>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</si>
  <si>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</si>
  <si>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</si>
  <si>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</si>
  <si>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</si>
  <si>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神奈川県横浜市鶴見区大黒町7-76</t>
  </si>
  <si>
    <t>鶴見菱光株式会社
代表取締役　芦沢　尚幸</t>
  </si>
  <si>
    <t>鶴見菱光株式会社</t>
  </si>
  <si>
    <t>横浜市長</t>
  </si>
  <si>
    <t>生コンクリート製造業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</si>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</sst>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74" zoomScaleNormal="100" zoomScaleSheetLayoutView="100" workbookViewId="0">
      <selection activeCell="Q32" sqref="Q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467</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2086</v>
      </c>
      <c r="N48" s="515"/>
      <c r="O48" s="516"/>
    </row>
    <row r="49" spans="3:21" ht="18" customHeight="1">
      <c r="C49" s="493" t="s">
        <v>11</v>
      </c>
      <c r="D49" s="494"/>
      <c r="E49" s="495"/>
      <c r="F49" s="548" t="s">
        <v>464</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131</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v>1526</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10828</v>
      </c>
      <c r="I63" s="240" t="s">
        <v>4</v>
      </c>
      <c r="J63" s="473" t="s">
        <v>324</v>
      </c>
      <c r="K63" s="474"/>
      <c r="L63" s="475"/>
      <c r="M63" s="468">
        <f>+別紙!AA14</f>
        <v>5218</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5218</v>
      </c>
      <c r="N65" s="469"/>
      <c r="O65" s="378" t="s">
        <v>4</v>
      </c>
      <c r="P65" s="160"/>
      <c r="Q65" s="161"/>
      <c r="R65" s="161"/>
      <c r="S65" s="161"/>
    </row>
    <row r="66" spans="1:22" ht="24.75" customHeight="1">
      <c r="C66" s="392"/>
      <c r="D66" s="470" t="s">
        <v>303</v>
      </c>
      <c r="E66" s="471"/>
      <c r="F66" s="471"/>
      <c r="G66" s="472"/>
      <c r="H66" s="379">
        <f>+別紙!AA12</f>
        <v>5610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AU17" sqref="AU1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2303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2303</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2303</v>
      </c>
      <c r="Q18" s="579"/>
      <c r="R18" s="579"/>
      <c r="S18" s="579"/>
      <c r="T18" s="52" t="s">
        <v>13</v>
      </c>
      <c r="U18"/>
      <c r="V18" s="247"/>
      <c r="W18"/>
      <c r="X18" s="193"/>
      <c r="Y18" s="575">
        <f>+ROUND(AH9,1)+ROUND(AH12,1)+ROUND(AH15,1)+AH18</f>
        <v>2303</v>
      </c>
      <c r="Z18" s="576"/>
      <c r="AA18" s="576"/>
      <c r="AB18" s="52" t="s">
        <v>4</v>
      </c>
      <c r="AC18" s="192"/>
      <c r="AD18" s="192"/>
      <c r="AE18" s="581"/>
      <c r="AH18" s="611">
        <f>+ROUND(AO18,1)+ROUND(AO21,1)</f>
        <v>2303</v>
      </c>
      <c r="AI18" s="608"/>
      <c r="AJ18" s="608"/>
      <c r="AK18" s="608"/>
      <c r="AL18" s="44" t="s">
        <v>13</v>
      </c>
      <c r="AM18" s="55"/>
      <c r="AO18" s="272">
        <f>+ROUND(AU16,1)+ROUND(AU17,1)+ROUND(AU18,1)</f>
        <v>2303</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2974</v>
      </c>
      <c r="E24" s="629"/>
      <c r="F24" s="629"/>
      <c r="G24" s="194" t="s">
        <v>198</v>
      </c>
      <c r="H24" s="607">
        <f>+F12</f>
        <v>2303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2303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2303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2974</v>
      </c>
      <c r="E29" s="629"/>
      <c r="F29" s="629"/>
      <c r="G29" s="194" t="s">
        <v>198</v>
      </c>
      <c r="H29" s="607">
        <f>+AL27</f>
        <v>2303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2974</v>
      </c>
      <c r="E31" s="629"/>
      <c r="F31" s="629"/>
      <c r="G31" s="194" t="s">
        <v>198</v>
      </c>
      <c r="H31" s="607">
        <f>+AS24</f>
        <v>2303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鶴見菱光株式会社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A4" zoomScale="70" zoomScaleNormal="70" workbookViewId="0">
      <selection activeCell="H9" sqref="H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鶴見菱光株式会社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7854</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2974</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10828</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5610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5610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2244</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2974</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5218</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2244</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2974</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5218</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8744</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2303</v>
      </c>
      <c r="U19" s="331">
        <f t="shared" si="1"/>
        <v>0</v>
      </c>
      <c r="V19" s="331">
        <f t="shared" si="1"/>
        <v>0</v>
      </c>
      <c r="W19" s="331">
        <f t="shared" si="1"/>
        <v>0</v>
      </c>
      <c r="X19" s="331">
        <f t="shared" si="1"/>
        <v>0</v>
      </c>
      <c r="Y19" s="331">
        <f t="shared" si="1"/>
        <v>0</v>
      </c>
      <c r="Z19" s="332">
        <f t="shared" si="1"/>
        <v>0</v>
      </c>
      <c r="AA19" s="333">
        <f t="shared" ref="AA19:AA25" si="2">SUM(G19:Z19)</f>
        <v>11047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8744</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2303</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11047</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2677</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2303</v>
      </c>
      <c r="U26" s="352">
        <f t="shared" si="3"/>
        <v>0</v>
      </c>
      <c r="V26" s="352">
        <f t="shared" si="3"/>
        <v>0</v>
      </c>
      <c r="W26" s="352">
        <f t="shared" si="3"/>
        <v>0</v>
      </c>
      <c r="X26" s="352">
        <f t="shared" si="3"/>
        <v>0</v>
      </c>
      <c r="Y26" s="352">
        <f t="shared" si="3"/>
        <v>0</v>
      </c>
      <c r="Z26" s="353">
        <f t="shared" si="3"/>
        <v>0</v>
      </c>
      <c r="AA26" s="354">
        <f t="shared" ref="AA26:AA55" si="4">SUM(G26:Z26)</f>
        <v>4980</v>
      </c>
    </row>
    <row r="27" spans="2:27" ht="20.45" customHeight="1">
      <c r="B27" s="167"/>
      <c r="C27" s="708"/>
      <c r="D27" s="172" t="s">
        <v>25</v>
      </c>
      <c r="E27" s="687" t="s">
        <v>289</v>
      </c>
      <c r="F27" s="688"/>
      <c r="G27" s="352">
        <f t="shared" ref="G27:Z27" si="5">+G23-G26</f>
        <v>0</v>
      </c>
      <c r="H27" s="352">
        <f t="shared" si="5"/>
        <v>6067</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6067</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2677</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2303</v>
      </c>
      <c r="U35" s="352">
        <f t="shared" si="6"/>
        <v>0</v>
      </c>
      <c r="V35" s="352">
        <f t="shared" si="6"/>
        <v>0</v>
      </c>
      <c r="W35" s="352">
        <f t="shared" si="6"/>
        <v>0</v>
      </c>
      <c r="X35" s="352">
        <f t="shared" si="6"/>
        <v>0</v>
      </c>
      <c r="Y35" s="352">
        <f t="shared" si="6"/>
        <v>0</v>
      </c>
      <c r="Z35" s="353">
        <f t="shared" si="6"/>
        <v>0</v>
      </c>
      <c r="AA35" s="354">
        <f t="shared" si="4"/>
        <v>4980</v>
      </c>
    </row>
    <row r="36" spans="2:27" ht="20.45" customHeight="1">
      <c r="B36" s="169">
        <v>6</v>
      </c>
      <c r="C36" s="124"/>
      <c r="D36" s="210"/>
      <c r="E36" s="205" t="s">
        <v>265</v>
      </c>
      <c r="F36" s="383"/>
      <c r="G36" s="358">
        <f t="shared" ref="G36:Z36" si="7">SUM(G37:G39)</f>
        <v>0</v>
      </c>
      <c r="H36" s="358">
        <f t="shared" si="7"/>
        <v>2677</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2303</v>
      </c>
      <c r="U36" s="358">
        <f t="shared" si="7"/>
        <v>0</v>
      </c>
      <c r="V36" s="358">
        <f t="shared" si="7"/>
        <v>0</v>
      </c>
      <c r="W36" s="358">
        <f t="shared" si="7"/>
        <v>0</v>
      </c>
      <c r="X36" s="358">
        <f t="shared" si="7"/>
        <v>0</v>
      </c>
      <c r="Y36" s="358">
        <f t="shared" si="7"/>
        <v>0</v>
      </c>
      <c r="Z36" s="359">
        <f t="shared" si="7"/>
        <v>0</v>
      </c>
      <c r="AA36" s="360">
        <f t="shared" si="4"/>
        <v>4980</v>
      </c>
    </row>
    <row r="37" spans="2:27" ht="20.45" customHeight="1">
      <c r="B37" s="169" t="s">
        <v>228</v>
      </c>
      <c r="C37" s="124"/>
      <c r="D37" s="208"/>
      <c r="E37" s="203"/>
      <c r="F37" s="201" t="s">
        <v>235</v>
      </c>
      <c r="G37" s="361">
        <f>+ｱ.燃え殻!$AU$16</f>
        <v>0</v>
      </c>
      <c r="H37" s="361">
        <f>+ｲ.汚泥!$AU$16</f>
        <v>2677</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2303</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4980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2677</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2303</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4980</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2677</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2303</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4980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16598</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5277</v>
      </c>
      <c r="U63" s="406">
        <f t="shared" si="10"/>
        <v>0</v>
      </c>
      <c r="V63" s="406">
        <f t="shared" si="10"/>
        <v>0</v>
      </c>
      <c r="W63" s="406">
        <f t="shared" si="10"/>
        <v>0</v>
      </c>
      <c r="X63" s="406">
        <f t="shared" si="10"/>
        <v>0</v>
      </c>
      <c r="Y63" s="406">
        <f t="shared" si="10"/>
        <v>0</v>
      </c>
      <c r="Z63" s="406">
        <f t="shared" si="10"/>
        <v>0</v>
      </c>
      <c r="AA63" s="407">
        <f>+AA9+AA19+AA20</f>
        <v>21875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30日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神奈川県横浜市鶴見区大黒町7-76</v>
      </c>
      <c r="K16" s="746"/>
      <c r="L16" s="747"/>
      <c r="M16" s="747"/>
      <c r="N16" s="747"/>
      <c r="O16" s="748"/>
    </row>
    <row r="17" spans="1:15" ht="26.25" customHeight="1">
      <c r="C17" s="78"/>
      <c r="H17" s="23" t="s">
        <v>7</v>
      </c>
      <c r="I17" s="23"/>
      <c r="J17" s="746" t="str">
        <f>+表紙!J40</f>
        <v>鶴見菱光株式会社
代表取締役　芦沢　尚幸</v>
      </c>
      <c r="K17" s="746"/>
      <c r="L17" s="747"/>
      <c r="M17" s="747"/>
      <c r="N17" s="747"/>
      <c r="O17" s="748"/>
    </row>
    <row r="18" spans="1:15">
      <c r="C18" s="78"/>
      <c r="J18" s="21" t="s">
        <v>8</v>
      </c>
      <c r="O18" s="79"/>
    </row>
    <row r="19" spans="1:15">
      <c r="C19" s="78"/>
      <c r="J19" s="24" t="s">
        <v>9</v>
      </c>
      <c r="K19" s="24"/>
      <c r="L19" s="759" t="str">
        <f>IF(+表紙!L42="","",+表紙!L42)</f>
        <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鶴見菱光株式会社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2086</v>
      </c>
      <c r="N25" s="783"/>
      <c r="O25" s="784"/>
    </row>
    <row r="26" spans="1:15" ht="18" customHeight="1">
      <c r="C26" s="493" t="s">
        <v>11</v>
      </c>
      <c r="D26" s="494"/>
      <c r="E26" s="495"/>
      <c r="F26" s="769" t="str">
        <f>+表紙!F49</f>
        <v>神奈川県横浜市鶴見区大黒町7-76</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Ｅ21－窯業・土石製品製造業</v>
      </c>
      <c r="G29" s="737"/>
      <c r="H29" s="737"/>
      <c r="I29" s="737"/>
      <c r="J29" s="30" t="s">
        <v>47</v>
      </c>
      <c r="K29" s="30"/>
      <c r="L29" s="785" t="str">
        <f>+表紙!L52</f>
        <v>生コンクリート製造業</v>
      </c>
      <c r="M29" s="785"/>
      <c r="N29" s="744"/>
      <c r="O29" s="745"/>
    </row>
    <row r="30" spans="1:15" ht="22.5" customHeight="1">
      <c r="C30" s="295"/>
      <c r="D30" s="306" t="s">
        <v>19</v>
      </c>
      <c r="E30" s="307" t="s">
        <v>365</v>
      </c>
      <c r="F30" s="735" t="s">
        <v>366</v>
      </c>
      <c r="G30" s="444"/>
      <c r="H30" s="736"/>
      <c r="I30" s="735" t="s">
        <v>367</v>
      </c>
      <c r="J30" s="447"/>
      <c r="K30" s="457"/>
      <c r="L30" s="738">
        <f>+表紙!L53</f>
        <v>1526</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12</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10828</v>
      </c>
      <c r="I40" s="240" t="s">
        <v>4</v>
      </c>
      <c r="J40" s="473" t="s">
        <v>324</v>
      </c>
      <c r="K40" s="474"/>
      <c r="L40" s="475"/>
      <c r="M40" s="786">
        <f>+表紙!M63</f>
        <v>5218</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5218</v>
      </c>
      <c r="N42" s="787">
        <f>+表紙!N65</f>
        <v>0</v>
      </c>
      <c r="O42" s="180" t="s">
        <v>4</v>
      </c>
    </row>
    <row r="43" spans="3:15" ht="24.75" customHeight="1">
      <c r="C43" s="175"/>
      <c r="D43" s="470" t="s">
        <v>303</v>
      </c>
      <c r="E43" s="471"/>
      <c r="F43" s="471"/>
      <c r="G43" s="472"/>
      <c r="H43" s="245">
        <f>+表紙!H66</f>
        <v>5610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K27" zoomScaleNormal="100" workbookViewId="0">
      <selection activeCell="AU17" sqref="AU1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8744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2677</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8744</v>
      </c>
      <c r="Q18" s="579"/>
      <c r="R18" s="579"/>
      <c r="S18" s="579"/>
      <c r="T18" s="52" t="s">
        <v>13</v>
      </c>
      <c r="U18"/>
      <c r="V18" s="247"/>
      <c r="W18"/>
      <c r="X18" s="193"/>
      <c r="Y18" s="575">
        <f>+ROUND(AH9,1)+ROUND(AH12,1)+ROUND(AH15,1)+AH18</f>
        <v>2677</v>
      </c>
      <c r="Z18" s="576"/>
      <c r="AA18" s="576"/>
      <c r="AB18" s="52" t="s">
        <v>4</v>
      </c>
      <c r="AC18" s="192"/>
      <c r="AD18" s="192"/>
      <c r="AE18" s="581"/>
      <c r="AH18" s="611">
        <f>+ROUND(AO18,1)+ROUND(AO21,1)</f>
        <v>2677</v>
      </c>
      <c r="AI18" s="608"/>
      <c r="AJ18" s="608"/>
      <c r="AK18" s="608"/>
      <c r="AL18" s="44" t="s">
        <v>13</v>
      </c>
      <c r="AM18" s="55"/>
      <c r="AO18" s="272">
        <f>+ROUND(AU16,1)+ROUND(AU17,1)+ROUND(AU18,1)</f>
        <v>2677</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6067</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7854</v>
      </c>
      <c r="E24" s="629"/>
      <c r="F24" s="629"/>
      <c r="G24" s="194" t="s">
        <v>198</v>
      </c>
      <c r="H24" s="607">
        <f>+F12</f>
        <v>8744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2677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5610</v>
      </c>
      <c r="E27" s="629"/>
      <c r="F27" s="629"/>
      <c r="G27" s="194" t="s">
        <v>198</v>
      </c>
      <c r="H27" s="607">
        <f>+Y21</f>
        <v>6067</v>
      </c>
      <c r="I27" s="608"/>
      <c r="J27" s="194" t="s">
        <v>198</v>
      </c>
      <c r="M27" s="581"/>
      <c r="P27" s="611">
        <f>+R30+ROUND(R33,1)</f>
        <v>0</v>
      </c>
      <c r="Q27" s="612"/>
      <c r="R27" s="612"/>
      <c r="S27" s="612"/>
      <c r="T27" s="44" t="s">
        <v>38</v>
      </c>
      <c r="U27" s="64"/>
      <c r="V27" s="64"/>
      <c r="Y27" s="62" t="s">
        <v>39</v>
      </c>
      <c r="Z27" s="65"/>
      <c r="AH27" s="53"/>
      <c r="AI27" s="53"/>
      <c r="AJ27" s="53"/>
      <c r="AK27" s="53"/>
      <c r="AL27" s="575">
        <f>+AH18+P27</f>
        <v>2677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2244</v>
      </c>
      <c r="E29" s="629"/>
      <c r="F29" s="629"/>
      <c r="G29" s="194" t="s">
        <v>198</v>
      </c>
      <c r="H29" s="607">
        <f>+AL27</f>
        <v>2677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2244</v>
      </c>
      <c r="E31" s="629"/>
      <c r="F31" s="629"/>
      <c r="G31" s="194" t="s">
        <v>198</v>
      </c>
      <c r="H31" s="607">
        <f>+AS24</f>
        <v>2677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鶴見菱光株式会社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2025-07-18T02:02:18Z</dcterms:created>
  <dcterms:modified xsi:type="dcterms:W3CDTF">2025-07-18T02:02:19Z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