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38" documentId="13_ncr:1_{AB4D189B-26FF-4927-8665-61BBCDCCE035}" xr6:coauthVersionLast="47" xr6:coauthVersionMax="47" xr10:uidLastSave="{10749A5E-9E35-4541-B935-9AF5ADDB086F}"/>
  <bookViews>
    <workbookView xWindow="-108" yWindow="-108" windowWidth="23256" windowHeight="12456"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L31" i="77" s="1"/>
  <c r="K60" i="94" s="1"/>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<sst xmlns="http://schemas.openxmlformats.org/spreadsheetml/2006/main" count="3304" uniqueCount="470">
  <si>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</si>
  <si>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</si>
  <si>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</si>
  <si>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</si>
  <si>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</si>
  <si>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</si>
  <si>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</si>
  <si>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</si>
  <si>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</si>
  <si>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</si>
  <si>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</si>
  <si>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</si>
  <si>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</si>
  <si>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</si>
  <si>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</si>
  <si>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</si>
  <si>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</si>
  <si>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</si>
  <si>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</si>
  <si>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</si>
  <si>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</si>
  <si>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</si>
  <si>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</si>
  <si>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</si>
  <si>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</si>
  <si>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</si>
  <si>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</si>
  <si>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</si>
  <si>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</si>
  <si>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</si>
  <si>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</si>
  <si>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</si>
  <si>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</si>
  <si>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</si>
  <si>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</si>
  <si>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</si>
  <si>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</si>
  <si>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</si>
  <si>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</si>
  <si>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</si>
  <si>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</si>
  <si>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</si>
  <si>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</si>
  <si>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</si>
  <si>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</si>
  <si>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</si>
  <si>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</si>
  <si>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</si>
  <si>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</si>
  <si>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</si>
  <si>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</si>
  <si>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</si>
  <si>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</si>
  <si>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</si>
  <si>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</si>
  <si>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</si>
  <si>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</si>
  <si>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</si>
  <si>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</si>
  <si>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</si>
  <si>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</si>
  <si>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</si>
  <si>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</si>
  <si>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</si>
  <si>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</si>
  <si>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</si>
  <si>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</si>
  <si>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</si>
  <si>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</si>
  <si>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</si>
  <si>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</si>
  <si>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</si>
  <si>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</si>
  <si>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</si>
  <si>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</si>
  <si>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</si>
  <si>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</si>
  <si>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</si>
  <si>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</si>
  <si>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</si>
  <si>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</si>
  <si>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</si>
  <si>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</si>
  <si>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</si>
  <si>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</si>
  <si>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</si>
  <si>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</si>
  <si>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</si>
  <si>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</si>
  <si>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</si>
  <si>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</si>
  <si>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</si>
  <si>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</si>
  <si>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</si>
  <si>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</si>
  <si>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</si>
  <si>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</si>
  <si>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</si>
  <si>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</si>
  <si>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</si>
  <si>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</si>
  <si>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</si>
  <si>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</si>
  <si>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</si>
  <si>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</si>
  <si>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</si>
  <si>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</si>
  <si>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</si>
  <si>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</si>
  <si>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</si>
  <si>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</si>
  <si>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</si>
  <si>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</si>
  <si>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</si>
  <si>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</si>
  <si>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</si>
  <si>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</si>
  <si>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</si>
  <si>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</si>
  <si>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</si>
  <si>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</si>
  <si>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</si>
  <si>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</si>
  <si>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</si>
  <si>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</si>
  <si>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</si>
  <si>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</si>
  <si>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</si>
  <si>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</si>
  <si>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</si>
  <si>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</si>
  <si>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</si>
  <si>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</si>
  <si>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</si>
  <si>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</si>
  <si>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</si>
  <si>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</si>
  <si>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</si>
  <si>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</si>
  <si>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</si>
  <si>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</si>
  <si>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</si>
  <si>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</si>
  <si>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</si>
  <si>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</si>
  <si>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</si>
  <si>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</si>
  <si>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</si>
  <si>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</si>
  <si>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</si>
  <si>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</si>
  <si>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</si>
  <si>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</si>
  <si>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</si>
  <si>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</si>
  <si>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</si>
  <si>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</si>
  <si>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</si>
  <si>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</si>
  <si>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</si>
  <si>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</si>
  <si>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</si>
  <si>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</si>
  <si>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</si>
  <si>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</si>
  <si>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</si>
  <si>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</si>
  <si>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</si>
  <si>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</si>
  <si>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</si>
  <si>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</si>
  <si>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</si>
  <si>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</si>
  <si>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</si>
  <si>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</si>
  <si>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</si>
  <si>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</si>
  <si>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</si>
  <si>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</si>
  <si>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</si>
  <si>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</si>
  <si>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</si>
  <si>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</si>
  <si>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</si>
  <si>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</si>
  <si>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</si>
  <si>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</si>
  <si>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</si>
  <si>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</si>
  <si>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</si>
  <si>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</si>
  <si>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</si>
  <si>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</si>
  <si>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</si>
  <si>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</si>
  <si>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</si>
  <si>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</si>
  <si>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</si>
  <si>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</si>
  <si>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</si>
  <si>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</si>
  <si>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</si>
  <si>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</si>
  <si>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</si>
  <si>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</si>
  <si>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</si>
  <si>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</si>
  <si>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</si>
  <si>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</si>
  <si>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</si>
  <si>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</si>
  <si>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</si>
  <si>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</si>
  <si>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</si>
  <si>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</si>
  <si>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</si>
  <si>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</si>
  <si>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</si>
  <si>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</si>
  <si>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</si>
  <si>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</si>
  <si>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</si>
  <si>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</si>
  <si>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</si>
  <si>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</si>
  <si>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</si>
  <si>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</si>
  <si>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</si>
  <si>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</si>
  <si>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</si>
  <si>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</si>
  <si>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</si>
  <si>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</si>
  <si>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</si>
  <si>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</si>
  <si>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</si>
  <si>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</si>
  <si>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</si>
  <si>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</si>
  <si>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</si>
  <si>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</si>
  <si>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</si>
  <si>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</si>
  <si>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</si>
  <si>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</si>
  <si>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</si>
  <si>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</si>
  <si>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</si>
  <si>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</si>
  <si>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</si>
  <si>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</si>
  <si>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</si>
  <si>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</si>
  <si>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</si>
  <si>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</si>
  <si>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</si>
  <si>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</si>
  <si>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</si>
  <si>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</si>
  <si>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</si>
  <si>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</si>
  <si>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</si>
  <si>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</si>
  <si>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</si>
  <si>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</si>
  <si>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</si>
  <si>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</si>
  <si>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</si>
  <si>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</si>
  <si>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</si>
  <si>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</si>
  <si>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</si>
  <si>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</si>
  <si>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</si>
  <si>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</si>
  <si>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</si>
  <si>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</si>
  <si>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</si>
  <si>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</si>
  <si>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</si>
  <si>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</si>
  <si>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</si>
  <si>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</si>
  <si>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</si>
  <si>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</si>
  <si>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</si>
  <si>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</si>
  <si>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</si>
  <si>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</si>
  <si>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</si>
  <si>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</si>
  <si>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</si>
  <si>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</si>
  <si>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</si>
  <si>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</si>
  <si>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</si>
  <si>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</si>
  <si>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</si>
  <si>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</si>
  <si>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</si>
  <si>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</si>
  <si>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</si>
  <si>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</si>
  <si>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</si>
  <si>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</si>
  <si>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</si>
  <si>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</si>
  <si>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</si>
  <si>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</si>
  <si>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</si>
  <si>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</si>
  <si>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</si>
  <si>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</si>
  <si>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</si>
  <si>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</si>
  <si>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</si>
  <si>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</si>
  <si>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</si>
  <si>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</si>
  <si>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</si>
  <si>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</si>
  <si>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</si>
  <si>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</si>
  <si>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</si>
  <si>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</si>
  <si>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</si>
  <si>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</si>
  <si>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</si>
  <si>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</si>
  <si>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</si>
  <si>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</si>
  <si>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</si>
  <si>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</si>
  <si>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</si>
  <si>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</si>
  <si>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</si>
  <si>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</si>
  <si>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</si>
  <si>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</si>
  <si>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</si>
  <si>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</si>
  <si>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</si>
  <si>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</si>
  <si>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</si>
  <si>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</si>
  <si>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</si>
  <si>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</si>
  <si>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</si>
  <si>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</si>
  <si>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</si>
  <si>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</si>
  <si>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</si>
  <si>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</si>
  <si>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</si>
  <si>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</si>
  <si>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</si>
  <si>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</si>
  <si>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</si>
  <si>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</si>
  <si>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</si>
  <si>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</si>
  <si>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</si>
  <si>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</si>
  <si>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</si>
  <si>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</si>
  <si>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</si>
  <si>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</si>
  <si>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</si>
  <si>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</si>
  <si>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</si>
  <si>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</si>
  <si>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</si>
  <si>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</si>
  <si>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</si>
  <si>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</si>
  <si>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</si>
  <si>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</si>
  <si>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</si>
  <si>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</si>
  <si>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</si>
  <si>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</si>
  <si>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</si>
  <si>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</si>
  <si>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</si>
  <si>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</si>
  <si>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</si>
  <si>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</si>
  <si>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</si>
  <si>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</si>
  <si>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</si>
  <si>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</si>
  <si>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</si>
  <si>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</si>
  <si>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</si>
  <si>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</si>
  <si>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</si>
  <si>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</si>
  <si>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</si>
  <si>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</si>
  <si>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</si>
  <si>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</si>
  <si>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</si>
  <si>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</si>
  <si>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</si>
  <si>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</si>
  <si>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</si>
  <si>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</si>
  <si>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</si>
  <si>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</si>
  <si>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</si>
  <si>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</si>
  <si>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</si>
  <si>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</si>
  <si>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</si>
  <si>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</si>
  <si>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</si>
  <si>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</si>
  <si>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</si>
  <si>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</si>
  <si>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</si>
  <si>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</si>
  <si>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</si>
  <si>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</si>
  <si>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</si>
  <si>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</si>
  <si>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</si>
  <si>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</si>
  <si>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</si>
  <si>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</si>
  <si>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</si>
  <si>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</si>
  <si>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</si>
  <si>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</si>
  <si>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</si>
  <si>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</si>
  <si>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</si>
  <si>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</si>
  <si>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</si>
  <si>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</si>
  <si>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</si>
  <si>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</si>
  <si>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</si>
  <si>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</si>
  <si>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</si>
  <si>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</si>
  <si>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</si>
  <si>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</si>
  <si>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</si>
  <si>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</si>
  <si>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</si>
  <si>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</si>
  <si>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</si>
  <si>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</si>
  <si>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</si>
  <si>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</si>
  <si>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</si>
  <si>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</si>
  <si>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</si>
  <si>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</si>
  <si>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</si>
  <si>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</si>
  <si>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</si>
  <si>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</si>
  <si>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年    月    日</t>
    <phoneticPr fontId="3"/>
  </si>
  <si>
    <t>神奈川県横浜市鶴見区鶴見中央3-6-31</t>
    <rPh sb="0" eb="20">
      <t>カイシャ</t>
    </rPh>
    <phoneticPr fontId="3"/>
  </si>
  <si>
    <t>岩瀬メッキ株式会社
代表取締役　岩瀬　敬一</t>
    <rPh sb="0" eb="2">
      <t>イワセ</t>
    </rPh>
    <rPh sb="5" eb="9">
      <t>カブシキガイシャ</t>
    </rPh>
    <rPh sb="10" eb="12">
      <t>ダイヒョウ</t>
    </rPh>
    <rPh sb="12" eb="15">
      <t>トリシマリヤク</t>
    </rPh>
    <rPh sb="16" eb="18">
      <t>イワセ</t>
    </rPh>
    <rPh sb="19" eb="21">
      <t>ケイイチ</t>
    </rPh>
    <phoneticPr fontId="3"/>
  </si>
  <si>
    <t>045-521-9667</t>
    <phoneticPr fontId="3"/>
  </si>
  <si>
    <t>岩瀬メッキ㈱</t>
    <rPh sb="0" eb="2">
      <t>イワセ</t>
    </rPh>
    <phoneticPr fontId="3"/>
  </si>
  <si>
    <t>金属への表面処理加工</t>
    <rPh sb="0" eb="2">
      <t>キンゾク</t>
    </rPh>
    <rPh sb="4" eb="6">
      <t>ヒョウメン</t>
    </rPh>
    <rPh sb="6" eb="8">
      <t>ショリ</t>
    </rPh>
    <rPh sb="8" eb="10">
      <t>カコウ</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</si>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</sst>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C36" sqref="C36:F36"/>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2">
      <c r="C19" s="20" t="s">
        <v>3</v>
      </c>
      <c r="Q19" s="20"/>
      <c r="R19" s="20"/>
      <c r="S19" s="88"/>
    </row>
    <row r="20" spans="1:25" ht="13.2">
      <c r="C20" s="519"/>
      <c r="D20" s="520"/>
      <c r="E20" s="20" t="s">
        <v>49</v>
      </c>
      <c r="Q20" s="20"/>
      <c r="R20" s="88"/>
      <c r="S20" s="88"/>
    </row>
    <row r="21" spans="1:25" ht="13.2">
      <c r="C21" s="523" t="s">
        <v>354</v>
      </c>
      <c r="D21" s="524"/>
      <c r="E21" s="20" t="s">
        <v>344</v>
      </c>
      <c r="Q21" s="20"/>
      <c r="R21" s="88"/>
      <c r="S21" s="88"/>
    </row>
    <row r="22" spans="1:25" ht="13.2">
      <c r="C22" s="542" t="s">
        <v>355</v>
      </c>
      <c r="D22" s="543"/>
      <c r="E22" s="20" t="s">
        <v>1</v>
      </c>
      <c r="Q22" s="20"/>
      <c r="R22" s="88"/>
      <c r="S22" s="88"/>
    </row>
    <row r="23" spans="1:25" ht="13.2">
      <c r="C23" s="544" t="s">
        <v>356</v>
      </c>
      <c r="D23" s="545"/>
      <c r="E23" s="20" t="s">
        <v>46</v>
      </c>
      <c r="Q23" s="20"/>
      <c r="R23" s="20"/>
      <c r="S23" s="88"/>
    </row>
    <row r="24" spans="1:25" ht="13.2">
      <c r="C24" s="546" t="s">
        <v>357</v>
      </c>
      <c r="D24" s="547"/>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525" t="s">
        <v>326</v>
      </c>
      <c r="N27" s="96" t="s">
        <v>112</v>
      </c>
      <c r="O27" s="97" t="s">
        <v>113</v>
      </c>
      <c r="Q27" s="20"/>
      <c r="R27" s="20"/>
      <c r="S27" s="88"/>
    </row>
    <row r="28" spans="1:25" ht="20.100000000000001" customHeight="1" thickBot="1">
      <c r="A28" s="22">
        <f>+R86</f>
        <v>0</v>
      </c>
      <c r="C28" s="21" t="s">
        <v>295</v>
      </c>
      <c r="M28" s="526"/>
      <c r="N28" s="243" t="s">
        <v>469</v>
      </c>
      <c r="O28" s="244" t="s">
        <v>155</v>
      </c>
      <c r="Q28" s="20"/>
      <c r="R28" s="20"/>
      <c r="S28" s="88"/>
    </row>
    <row r="29" spans="1:25" ht="13.2">
      <c r="C29" s="476" t="s">
        <v>390</v>
      </c>
      <c r="D29" s="477"/>
      <c r="E29" s="477"/>
      <c r="F29" s="477"/>
      <c r="G29" s="477"/>
      <c r="H29" s="477"/>
      <c r="I29" s="477"/>
      <c r="J29" s="477"/>
      <c r="K29" s="477"/>
      <c r="L29" s="477"/>
      <c r="M29" s="477"/>
      <c r="N29" s="477"/>
      <c r="O29" s="477"/>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99999999999999" customHeight="1">
      <c r="C33" s="78"/>
      <c r="O33" s="79"/>
      <c r="Q33" s="20"/>
      <c r="R33" s="20"/>
      <c r="S33" s="20"/>
    </row>
    <row r="34" spans="1:19" ht="14.4">
      <c r="C34" s="78"/>
      <c r="L34" s="508" t="s">
        <v>463</v>
      </c>
      <c r="M34" s="509"/>
      <c r="N34" s="509"/>
      <c r="O34" s="510"/>
      <c r="Q34" s="20"/>
      <c r="R34" s="20"/>
      <c r="S34" s="20"/>
    </row>
    <row r="35" spans="1:19" ht="11.25" customHeight="1">
      <c r="C35" s="78"/>
      <c r="O35" s="80"/>
      <c r="Q35" s="20"/>
      <c r="R35" s="20"/>
      <c r="S35" s="20"/>
    </row>
    <row r="36" spans="1:19" ht="13.2">
      <c r="C36" s="540" t="s">
        <v>41</v>
      </c>
      <c r="D36" s="541"/>
      <c r="E36" s="541"/>
      <c r="F36" s="541"/>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2079</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134</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4012</v>
      </c>
      <c r="I63" s="240" t="s">
        <v>4</v>
      </c>
      <c r="J63" s="473" t="s">
        <v>324</v>
      </c>
      <c r="K63" s="474"/>
      <c r="L63" s="475"/>
      <c r="M63" s="468">
        <f>+別紙!AA14</f>
        <v>12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12</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f>+別紙!AA12</f>
        <v>3980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2" customHeight="1">
      <c r="A77" s="21"/>
      <c r="B77" s="21"/>
      <c r="C77" s="181">
        <v>3</v>
      </c>
      <c r="D77" s="460" t="s">
        <v>443</v>
      </c>
      <c r="E77" s="460"/>
      <c r="F77" s="460"/>
      <c r="G77" s="460"/>
      <c r="H77" s="460"/>
      <c r="I77" s="460"/>
      <c r="J77" s="460"/>
      <c r="K77" s="460"/>
      <c r="L77" s="460"/>
      <c r="M77" s="460"/>
      <c r="N77" s="460"/>
      <c r="O77" s="461"/>
    </row>
    <row r="78" spans="1:22" ht="28.2"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2"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2"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2"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2"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5" zoomScaleNormal="100" workbookViewId="0"/>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岩瀬メッキ㈱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岩瀬メッキ㈱</v>
      </c>
      <c r="Q6" s="734"/>
      <c r="R6" s="734"/>
      <c r="S6" s="734"/>
      <c r="T6" s="734"/>
      <c r="U6" s="734"/>
      <c r="V6" s="729"/>
      <c r="W6" s="729"/>
      <c r="X6" s="729"/>
      <c r="Y6" s="729"/>
      <c r="Z6" s="729"/>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730" t="s">
        <v>232</v>
      </c>
      <c r="D9" s="730"/>
      <c r="E9" s="730"/>
      <c r="F9" s="731"/>
      <c r="G9" s="319">
        <f>IF(OR(ｱ.燃え殻!D24&gt;0,ｱ.燃え殻!D24&lt;0),ｱ.燃え殻!D24,IF(G$19&gt;0,"0",0))</f>
        <v>0</v>
      </c>
      <c r="H9" s="319">
        <f>IF(OR(ｲ.汚泥!D24&gt;0,ｲ.汚泥!D24&lt;0),ｲ.汚泥!D24,IF(H$19&gt;0,"0",0))</f>
        <v>4000</v>
      </c>
      <c r="I9" s="319">
        <f>IF(OR(ｳ.廃油!D24&gt;0,ｳ.廃油!D24&lt;0),ｳ.廃油!D24,IF(I$19&gt;0,"0",0))</f>
        <v>0</v>
      </c>
      <c r="J9" s="319">
        <f>IF(OR(ｴ.廃酸!$D24&gt;0,ｴ.廃酸!$D24&lt;0),ｴ.廃酸!D24,IF(J$19&gt;0,"0",0))</f>
        <v>0</v>
      </c>
      <c r="K9" s="319">
        <f>IF(OR(ｵ.廃ｱﾙｶﾘ!$D24&gt;0,ｵ.廃ｱﾙｶﾘ!$D24&lt;0),ｵ.廃ｱﾙｶﾘ!D24,IF(K$19&gt;0,"0",0))</f>
        <v>10</v>
      </c>
      <c r="L9" s="319">
        <f>IF(OR(ｶ.廃ﾌﾟﾗ類!D24&gt;0,ｶ.廃ﾌﾟﾗ類!D24&lt;0),ｶ.廃ﾌﾟﾗ類!D24,IF(L$19&gt;0,"0",0))</f>
        <v>2</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0</v>
      </c>
      <c r="AA9" s="321">
        <f>IF(SUM(G9:Z9)&gt;0,SUM(G9:Z9),IF(AA$19&gt;0,"0",0))</f>
        <v>4012</v>
      </c>
    </row>
    <row r="10" spans="2:27" ht="20.399999999999999"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t="str">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t="str">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t="str">
        <f t="shared" si="0"/>
        <v>0</v>
      </c>
    </row>
    <row r="12" spans="2:27" ht="20.399999999999999" customHeight="1">
      <c r="B12" s="169">
        <v>6</v>
      </c>
      <c r="C12" s="724" t="s">
        <v>322</v>
      </c>
      <c r="D12" s="724"/>
      <c r="E12" s="724"/>
      <c r="F12" s="705"/>
      <c r="G12" s="325">
        <f>IF(OR(ｱ.燃え殻!D27&gt;0,ｱ.燃え殻!D27&lt;0),ｱ.燃え殻!D27,IF(G$19&gt;0,"0",0))</f>
        <v>0</v>
      </c>
      <c r="H12" s="325">
        <f>IF(OR(ｲ.汚泥!D27&gt;0,ｲ.汚泥!D27&lt;0),ｲ.汚泥!D27,IF(H$19&gt;0,"0",0))</f>
        <v>3980</v>
      </c>
      <c r="I12" s="325">
        <f>IF(OR(ｳ.廃油!D27&gt;0,ｳ.廃油!D27&lt;0),ｳ.廃油!D27,IF(I$19&gt;0,"0",0))</f>
        <v>0</v>
      </c>
      <c r="J12" s="325">
        <f>IF(OR(ｴ.廃酸!$D27&gt;0,ｴ.廃酸!$D27&lt;0),ｴ.廃酸!D27,IF(J$19&gt;0,"0",0))</f>
        <v>0</v>
      </c>
      <c r="K12" s="325" t="str">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3980</v>
      </c>
    </row>
    <row r="13" spans="2:27" ht="20.399999999999999"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t="str">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t="str">
        <f t="shared" si="0"/>
        <v>0</v>
      </c>
    </row>
    <row r="14" spans="2:27" ht="20.399999999999999" customHeight="1">
      <c r="B14" s="169" t="s">
        <v>229</v>
      </c>
      <c r="C14" s="724" t="s">
        <v>241</v>
      </c>
      <c r="D14" s="724"/>
      <c r="E14" s="724"/>
      <c r="F14" s="705"/>
      <c r="G14" s="325">
        <f>IF(OR(ｱ.燃え殻!D29&gt;0,ｱ.燃え殻!D29&lt;0),ｱ.燃え殻!D29,IF(G$19&gt;0,"0",0))</f>
        <v>0</v>
      </c>
      <c r="H14" s="325" t="str">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10</v>
      </c>
      <c r="L14" s="325">
        <f>IF(OR(ｶ.廃ﾌﾟﾗ類!D29&gt;0,ｶ.廃ﾌﾟﾗ類!D29&lt;0),ｶ.廃ﾌﾟﾗ類!D29,IF(L$19&gt;0,"0",0))</f>
        <v>2</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0</v>
      </c>
      <c r="AA14" s="327">
        <f t="shared" si="0"/>
        <v>12</v>
      </c>
    </row>
    <row r="15" spans="2:27" ht="20.399999999999999"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10</v>
      </c>
      <c r="L15" s="325">
        <f>IF(OR(ｶ.廃ﾌﾟﾗ類!D30&gt;0,ｶ.廃ﾌﾟﾗ類!D30&lt;0),ｶ.廃ﾌﾟﾗ類!D30,IF(L$19&gt;0,"0",0))</f>
        <v>2</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0</v>
      </c>
      <c r="AA15" s="327">
        <f t="shared" si="0"/>
        <v>12</v>
      </c>
    </row>
    <row r="16" spans="2:27" ht="20.399999999999999"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t="str">
        <f>IF(OR(ｵ.廃ｱﾙｶﾘ!$D31&gt;0,ｵ.廃ｱﾙｶﾘ!$D31&lt;0),ｵ.廃ｱﾙｶﾘ!D31,IF(K$19&gt;0,"0",0))</f>
        <v>0</v>
      </c>
      <c r="L16" s="325" t="str">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0</v>
      </c>
      <c r="AA16" s="327" t="str">
        <f t="shared" si="0"/>
        <v>0</v>
      </c>
    </row>
    <row r="17" spans="2:27" ht="20.399999999999999"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t="str">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t="str">
        <f t="shared" si="0"/>
        <v>0</v>
      </c>
    </row>
    <row r="18" spans="2:27" ht="20.399999999999999"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t="str">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t="str">
        <f t="shared" si="0"/>
        <v>0</v>
      </c>
    </row>
    <row r="19" spans="2:27" ht="20.399999999999999" customHeight="1" thickTop="1">
      <c r="B19" s="166"/>
      <c r="C19" s="171" t="s">
        <v>334</v>
      </c>
      <c r="D19" s="710" t="s">
        <v>335</v>
      </c>
      <c r="E19" s="710"/>
      <c r="F19" s="711"/>
      <c r="G19" s="331">
        <f t="shared" ref="G19:Z19" si="1">+G41+G25+G23+G22+G21-G20</f>
        <v>0</v>
      </c>
      <c r="H19" s="331">
        <f t="shared" si="1"/>
        <v>3080</v>
      </c>
      <c r="I19" s="331">
        <f t="shared" si="1"/>
        <v>0</v>
      </c>
      <c r="J19" s="331">
        <f t="shared" si="1"/>
        <v>0</v>
      </c>
      <c r="K19" s="331">
        <f t="shared" si="1"/>
        <v>8.4</v>
      </c>
      <c r="L19" s="331">
        <f t="shared" si="1"/>
        <v>1.4</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3089.8</v>
      </c>
    </row>
    <row r="20" spans="2:27" ht="20.399999999999999"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00" t="s">
        <v>286</v>
      </c>
      <c r="F23" s="701"/>
      <c r="G23" s="343">
        <f>+ｱ.燃え殻!$P$18</f>
        <v>0</v>
      </c>
      <c r="H23" s="343">
        <f>+ｲ.汚泥!$P$18</f>
        <v>3080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3080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8" t="s">
        <v>174</v>
      </c>
      <c r="D26" s="384" t="s">
        <v>21</v>
      </c>
      <c r="E26" s="687" t="s">
        <v>288</v>
      </c>
      <c r="F26" s="688"/>
      <c r="G26" s="352">
        <f>+G28+G33+G34+G35</f>
        <v>0</v>
      </c>
      <c r="H26" s="352">
        <f t="shared" ref="H26:Z26" si="3">+H28+H33+H34+H35</f>
        <v>15.4</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15.4</v>
      </c>
    </row>
    <row r="27" spans="2:27" ht="20.399999999999999" customHeight="1">
      <c r="B27" s="167"/>
      <c r="C27" s="708"/>
      <c r="D27" s="172" t="s">
        <v>25</v>
      </c>
      <c r="E27" s="687" t="s">
        <v>289</v>
      </c>
      <c r="F27" s="688"/>
      <c r="G27" s="352">
        <f t="shared" ref="G27:Z27" si="5">+G23-G26</f>
        <v>0</v>
      </c>
      <c r="H27" s="352">
        <f t="shared" si="5"/>
        <v>3064.6</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3064.6</v>
      </c>
    </row>
    <row r="28" spans="2:27" ht="20.399999999999999"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9"/>
      <c r="D35" s="123" t="s">
        <v>178</v>
      </c>
      <c r="E35" s="687" t="s">
        <v>293</v>
      </c>
      <c r="F35" s="688"/>
      <c r="G35" s="352">
        <f t="shared" ref="G35:Z35" si="6">+G36+G40</f>
        <v>0</v>
      </c>
      <c r="H35" s="352">
        <f t="shared" si="6"/>
        <v>15.4</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15.4</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15.4</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15.4</v>
      </c>
    </row>
    <row r="41" spans="2:27" ht="20.399999999999999"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8.4</v>
      </c>
      <c r="L41" s="367">
        <f t="shared" si="8"/>
        <v>1.4</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9.8000000000000007</v>
      </c>
    </row>
    <row r="42" spans="2:27" ht="20.399999999999999" customHeight="1">
      <c r="B42" s="167"/>
      <c r="C42" s="691"/>
      <c r="D42" s="207"/>
      <c r="E42" s="205" t="s">
        <v>262</v>
      </c>
      <c r="F42" s="383"/>
      <c r="G42" s="358">
        <f t="shared" ref="G42:Z42" si="9">SUM(G43:G45)</f>
        <v>0</v>
      </c>
      <c r="H42" s="358">
        <f t="shared" si="9"/>
        <v>0</v>
      </c>
      <c r="I42" s="358">
        <f t="shared" si="9"/>
        <v>0</v>
      </c>
      <c r="J42" s="358">
        <f t="shared" si="9"/>
        <v>0</v>
      </c>
      <c r="K42" s="358">
        <f t="shared" si="9"/>
        <v>8.4</v>
      </c>
      <c r="L42" s="358">
        <f t="shared" si="9"/>
        <v>1.4</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9.8000000000000007</v>
      </c>
    </row>
    <row r="43" spans="2:27" ht="20.399999999999999"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399999999999999" customHeight="1">
      <c r="B44" s="167"/>
      <c r="C44" s="691"/>
      <c r="D44" s="208"/>
      <c r="E44" s="203"/>
      <c r="F44" s="201" t="s">
        <v>261</v>
      </c>
      <c r="G44" s="361">
        <f>+ｱ.燃え殻!$AA$29</f>
        <v>0</v>
      </c>
      <c r="H44" s="361">
        <f>+ｲ.汚泥!$AA$29</f>
        <v>0</v>
      </c>
      <c r="I44" s="361">
        <f>+ｳ.廃油!$AA$29</f>
        <v>0</v>
      </c>
      <c r="J44" s="361">
        <f>+ｴ.廃酸!$AA$29</f>
        <v>0</v>
      </c>
      <c r="K44" s="361">
        <f>+ｵ.廃ｱﾙｶﾘ!$AA$29</f>
        <v>8.4</v>
      </c>
      <c r="L44" s="361">
        <f>+ｶ.廃ﾌﾟﾗ類!$AA$29</f>
        <v>1.4</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9.8000000000000007</v>
      </c>
    </row>
    <row r="45" spans="2:27" ht="20.399999999999999"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696" t="s">
        <v>294</v>
      </c>
      <c r="E47" s="696"/>
      <c r="F47" s="697"/>
      <c r="G47" s="370">
        <f>+ｱ.燃え殻!$AL$27</f>
        <v>0</v>
      </c>
      <c r="H47" s="370">
        <f>+ｲ.汚泥!$AL$27</f>
        <v>15.4</v>
      </c>
      <c r="I47" s="370">
        <f>+ｳ.廃油!$AL$27</f>
        <v>0</v>
      </c>
      <c r="J47" s="370">
        <f>+ｴ.廃酸!$AL$27</f>
        <v>0</v>
      </c>
      <c r="K47" s="370">
        <f>+ｵ.廃ｱﾙｶﾘ!$AL$27</f>
        <v>8.4</v>
      </c>
      <c r="L47" s="370">
        <f>+ｶ.廃ﾌﾟﾗ類!$AL$27</f>
        <v>1.4</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25.2</v>
      </c>
    </row>
    <row r="48" spans="2:27" ht="20.399999999999999" customHeight="1">
      <c r="B48" s="167"/>
      <c r="C48" s="173"/>
      <c r="D48" s="172" t="s">
        <v>188</v>
      </c>
      <c r="E48" s="687" t="s">
        <v>238</v>
      </c>
      <c r="F48" s="688"/>
      <c r="G48" s="373">
        <f>+ｱ.燃え殻!$AL$30</f>
        <v>0</v>
      </c>
      <c r="H48" s="373">
        <f>+ｲ.汚泥!$AL$30</f>
        <v>15.4</v>
      </c>
      <c r="I48" s="373">
        <f>+ｳ.廃油!$AL$30</f>
        <v>0</v>
      </c>
      <c r="J48" s="373">
        <f>+ｴ.廃酸!$AL$30</f>
        <v>0</v>
      </c>
      <c r="K48" s="373">
        <f>+ｵ.廃ｱﾙｶﾘ!$AL$30</f>
        <v>8.4</v>
      </c>
      <c r="L48" s="373">
        <f>+ｶ.廃ﾌﾟﾗ類!$AL$30</f>
        <v>1.4</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25.2</v>
      </c>
    </row>
    <row r="49" spans="2:27" ht="20.399999999999999"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399999999999999"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399999999999999"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399999999999999"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399999999999999"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399999999999999"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7080</v>
      </c>
      <c r="I63" s="406">
        <f t="shared" si="10"/>
        <v>0</v>
      </c>
      <c r="J63" s="406">
        <f t="shared" si="10"/>
        <v>0</v>
      </c>
      <c r="K63" s="406">
        <f t="shared" si="10"/>
        <v>18.399999999999999</v>
      </c>
      <c r="L63" s="406">
        <f t="shared" si="10"/>
        <v>3.4</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0</v>
      </c>
      <c r="AA63" s="407">
        <f>+AA9+AA19+AA20</f>
        <v>7101.8</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2">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99999999999999" customHeight="1">
      <c r="C10" s="78"/>
      <c r="O10" s="79"/>
    </row>
    <row r="11" spans="1:16" ht="13.2">
      <c r="C11" s="78"/>
      <c r="L11" s="754" t="str">
        <f>+表紙!L34</f>
        <v>令和    年    月    日</v>
      </c>
      <c r="M11" s="755"/>
      <c r="N11" s="755"/>
      <c r="O11" s="756"/>
    </row>
    <row r="12" spans="1:16" ht="13.2" customHeight="1">
      <c r="C12" s="78"/>
      <c r="O12" s="80"/>
    </row>
    <row r="13" spans="1:16" ht="13.2">
      <c r="C13" s="757" t="str">
        <f>+表紙!C36</f>
        <v>横浜市長</v>
      </c>
      <c r="D13" s="758"/>
      <c r="E13" s="758"/>
      <c r="F13" s="758"/>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46" t="str">
        <f>+表紙!J39</f>
        <v>神奈川県横浜市鶴見区鶴見中央3-6-31</v>
      </c>
      <c r="K16" s="746"/>
      <c r="L16" s="747"/>
      <c r="M16" s="747"/>
      <c r="N16" s="747"/>
      <c r="O16" s="748"/>
    </row>
    <row r="17" spans="1:15" ht="26.25" customHeight="1">
      <c r="C17" s="78"/>
      <c r="H17" s="23" t="s">
        <v>7</v>
      </c>
      <c r="I17" s="23"/>
      <c r="J17" s="746" t="str">
        <f>+表紙!J40</f>
        <v>岩瀬メッキ株式会社
代表取締役　岩瀬　敬一</v>
      </c>
      <c r="K17" s="746"/>
      <c r="L17" s="747"/>
      <c r="M17" s="747"/>
      <c r="N17" s="747"/>
      <c r="O17" s="748"/>
    </row>
    <row r="18" spans="1:15">
      <c r="C18" s="78"/>
      <c r="J18" s="21" t="s">
        <v>8</v>
      </c>
      <c r="O18" s="79"/>
    </row>
    <row r="19" spans="1:15">
      <c r="C19" s="78"/>
      <c r="J19" s="24" t="s">
        <v>9</v>
      </c>
      <c r="K19" s="24"/>
      <c r="L19" s="759" t="str">
        <f>IF(+表紙!L42="","",+表紙!L42)</f>
        <v>045-521-9667</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岩瀬メッキ㈱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2079</v>
      </c>
      <c r="N25" s="783"/>
      <c r="O25" s="784"/>
    </row>
    <row r="26" spans="1:15" ht="18" customHeight="1">
      <c r="C26" s="493" t="s">
        <v>11</v>
      </c>
      <c r="D26" s="494"/>
      <c r="E26" s="495"/>
      <c r="F26" s="769" t="str">
        <f>+表紙!F49</f>
        <v>神奈川県横浜市鶴見区鶴見中央3-6-31</v>
      </c>
      <c r="G26" s="770"/>
      <c r="H26" s="770"/>
      <c r="I26" s="770"/>
      <c r="J26" s="770"/>
      <c r="K26" s="770"/>
      <c r="L26" s="126" t="s">
        <v>172</v>
      </c>
      <c r="M26" s="222"/>
      <c r="N26" s="773" t="str">
        <f>IF(+表紙!N49="","",+表紙!N49)</f>
        <v>045-521-9667</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Ｅ24－金属製品製造業</v>
      </c>
      <c r="G29" s="737"/>
      <c r="H29" s="737"/>
      <c r="I29" s="737"/>
      <c r="J29" s="30" t="s">
        <v>47</v>
      </c>
      <c r="K29" s="30"/>
      <c r="L29" s="785" t="str">
        <f>+表紙!L52</f>
        <v>金属への表面処理加工</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9</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4012</v>
      </c>
      <c r="I40" s="240" t="s">
        <v>4</v>
      </c>
      <c r="J40" s="473" t="s">
        <v>324</v>
      </c>
      <c r="K40" s="474"/>
      <c r="L40" s="475"/>
      <c r="M40" s="786">
        <f>+表紙!M63</f>
        <v>12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12</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f>+表紙!H66</f>
        <v>3980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5"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2" customHeight="1">
      <c r="A54" s="21"/>
      <c r="B54" s="21"/>
      <c r="C54" s="181">
        <v>3</v>
      </c>
      <c r="D54" s="460" t="s">
        <v>443</v>
      </c>
      <c r="E54" s="460"/>
      <c r="F54" s="460"/>
      <c r="G54" s="460"/>
      <c r="H54" s="460"/>
      <c r="I54" s="460"/>
      <c r="J54" s="460"/>
      <c r="K54" s="460"/>
      <c r="L54" s="460"/>
      <c r="M54" s="460"/>
      <c r="N54" s="460"/>
      <c r="O54" s="461"/>
    </row>
    <row r="55" spans="1:15" ht="28.2"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2"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2" customHeight="1">
      <c r="A68" s="21"/>
      <c r="B68" s="21"/>
      <c r="C68" s="181"/>
      <c r="D68" s="182" t="s">
        <v>310</v>
      </c>
      <c r="E68" s="460" t="s">
        <v>408</v>
      </c>
      <c r="F68" s="460"/>
      <c r="G68" s="460"/>
      <c r="H68" s="460"/>
      <c r="I68" s="460"/>
      <c r="J68" s="460"/>
      <c r="K68" s="460"/>
      <c r="L68" s="460"/>
      <c r="M68" s="460"/>
      <c r="N68" s="460"/>
      <c r="O68" s="461"/>
    </row>
    <row r="69" spans="1:15" ht="28.2" customHeight="1">
      <c r="A69" s="21"/>
      <c r="B69" s="21"/>
      <c r="C69" s="181"/>
      <c r="D69" s="182" t="s">
        <v>311</v>
      </c>
      <c r="E69" s="460" t="s">
        <v>316</v>
      </c>
      <c r="F69" s="460"/>
      <c r="G69" s="460"/>
      <c r="H69" s="460"/>
      <c r="I69" s="460"/>
      <c r="J69" s="460"/>
      <c r="K69" s="460"/>
      <c r="L69" s="460"/>
      <c r="M69" s="460"/>
      <c r="N69" s="460"/>
      <c r="O69" s="461"/>
    </row>
    <row r="70" spans="1:15" ht="28.2"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L31" sqref="AL31:AQ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3080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3080</v>
      </c>
      <c r="Q18" s="579"/>
      <c r="R18" s="579"/>
      <c r="S18" s="579"/>
      <c r="T18" s="52" t="s">
        <v>13</v>
      </c>
      <c r="U18"/>
      <c r="V18" s="247"/>
      <c r="W18"/>
      <c r="X18" s="193"/>
      <c r="Y18" s="575">
        <f>+ROUND(AH9,1)+ROUND(AH12,1)+ROUND(AH15,1)+AH18</f>
        <v>15.4</v>
      </c>
      <c r="Z18" s="576"/>
      <c r="AA18" s="576"/>
      <c r="AB18" s="52" t="s">
        <v>4</v>
      </c>
      <c r="AC18" s="192"/>
      <c r="AD18" s="192"/>
      <c r="AE18" s="581"/>
      <c r="AH18" s="611">
        <f>+ROUND(AO18,1)+ROUND(AO21,1)</f>
        <v>15.4</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3064.6</v>
      </c>
      <c r="Z21" s="576"/>
      <c r="AA21" s="576"/>
      <c r="AB21" s="52" t="s">
        <v>4</v>
      </c>
      <c r="AC21" s="133"/>
      <c r="AD21" s="53"/>
      <c r="AE21" s="582"/>
      <c r="AG21" s="53"/>
      <c r="AH21" s="53"/>
      <c r="AI21" s="56"/>
      <c r="AJ21" s="53"/>
      <c r="AK21" s="53"/>
      <c r="AL21" s="53"/>
      <c r="AM21" s="53"/>
      <c r="AN21" s="147"/>
      <c r="AO21" s="95">
        <v>15.4</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4000</v>
      </c>
      <c r="E24" s="629"/>
      <c r="F24" s="629"/>
      <c r="G24" s="194" t="s">
        <v>198</v>
      </c>
      <c r="H24" s="607">
        <f>+F12</f>
        <v>3080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3980</v>
      </c>
      <c r="E27" s="629"/>
      <c r="F27" s="629"/>
      <c r="G27" s="194" t="s">
        <v>198</v>
      </c>
      <c r="H27" s="607">
        <f>+Y21</f>
        <v>3064.6</v>
      </c>
      <c r="I27" s="608"/>
      <c r="J27" s="194" t="s">
        <v>198</v>
      </c>
      <c r="M27" s="581"/>
      <c r="P27" s="611">
        <f>+R30+ROUND(R33,1)</f>
        <v>0</v>
      </c>
      <c r="Q27" s="612"/>
      <c r="R27" s="612"/>
      <c r="S27" s="612"/>
      <c r="T27" s="44" t="s">
        <v>38</v>
      </c>
      <c r="U27" s="64"/>
      <c r="V27" s="64"/>
      <c r="Y27" s="62" t="s">
        <v>39</v>
      </c>
      <c r="Z27" s="65"/>
      <c r="AH27" s="53"/>
      <c r="AI27" s="53"/>
      <c r="AJ27" s="53"/>
      <c r="AK27" s="53"/>
      <c r="AL27" s="575">
        <f>+AH18+P27</f>
        <v>15.4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15.4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15.4</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v>15.4</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D32" sqref="D32:F32"/>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v>
      </c>
      <c r="E24" s="629"/>
      <c r="F24" s="629"/>
      <c r="G24" s="194" t="s">
        <v>198</v>
      </c>
      <c r="H24" s="607">
        <f>+F12</f>
        <v>8.4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8.4</v>
      </c>
      <c r="Q27" s="612"/>
      <c r="R27" s="612"/>
      <c r="S27" s="612"/>
      <c r="T27" s="44" t="s">
        <v>38</v>
      </c>
      <c r="U27" s="64"/>
      <c r="V27" s="64"/>
      <c r="Y27" s="62" t="s">
        <v>39</v>
      </c>
      <c r="Z27" s="65"/>
      <c r="AH27" s="53"/>
      <c r="AI27" s="53"/>
      <c r="AJ27" s="53"/>
      <c r="AK27" s="53"/>
      <c r="AL27" s="575">
        <f>+AH18+P27</f>
        <v>8.4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v>
      </c>
      <c r="E29" s="629"/>
      <c r="F29" s="629"/>
      <c r="G29" s="194" t="s">
        <v>198</v>
      </c>
      <c r="H29" s="607">
        <f>+AL27</f>
        <v>8.4</v>
      </c>
      <c r="I29" s="608"/>
      <c r="J29" s="194" t="s">
        <v>198</v>
      </c>
      <c r="M29" s="581"/>
      <c r="P29" s="56"/>
      <c r="Q29" s="144"/>
      <c r="R29" s="51" t="s">
        <v>183</v>
      </c>
      <c r="S29" s="583" t="s">
        <v>33</v>
      </c>
      <c r="T29" s="597"/>
      <c r="U29" s="597"/>
      <c r="V29" s="598"/>
      <c r="W29" s="48"/>
      <c r="X29" s="66"/>
      <c r="Y29" s="613" t="s">
        <v>258</v>
      </c>
      <c r="Z29" s="614"/>
      <c r="AA29" s="569">
        <v>8.4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v>
      </c>
      <c r="E30" s="629"/>
      <c r="F30" s="629"/>
      <c r="G30" s="194" t="s">
        <v>198</v>
      </c>
      <c r="H30" s="607">
        <f>+AL30</f>
        <v>8.4</v>
      </c>
      <c r="I30" s="608"/>
      <c r="J30" s="194" t="s">
        <v>198</v>
      </c>
      <c r="M30" s="581"/>
      <c r="P30" s="56"/>
      <c r="R30" s="611">
        <f>+ROUND(AA28,1)+ROUND(AA29,1)+ROUND(AA30,1)</f>
        <v>8.4</v>
      </c>
      <c r="S30" s="612"/>
      <c r="T30" s="612"/>
      <c r="U30" s="612"/>
      <c r="V30" s="44" t="s">
        <v>16</v>
      </c>
      <c r="Y30" s="613" t="s">
        <v>186</v>
      </c>
      <c r="Z30" s="614"/>
      <c r="AA30" s="569"/>
      <c r="AB30" s="570"/>
      <c r="AC30" s="570"/>
      <c r="AD30" s="570"/>
      <c r="AE30" s="570"/>
      <c r="AF30" s="44" t="s">
        <v>13</v>
      </c>
      <c r="AL30" s="561">
        <v>8.4</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zoomScaleNormal="100" workbookViewId="0">
      <selection activeCell="D31" sqref="D31:F31"/>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2"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v>
      </c>
      <c r="E24" s="629"/>
      <c r="F24" s="629"/>
      <c r="G24" s="194" t="s">
        <v>198</v>
      </c>
      <c r="H24" s="607">
        <f>+F12</f>
        <v>1.4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1.4</v>
      </c>
      <c r="Q27" s="612"/>
      <c r="R27" s="612"/>
      <c r="S27" s="612"/>
      <c r="T27" s="44" t="s">
        <v>38</v>
      </c>
      <c r="U27" s="64"/>
      <c r="V27" s="64"/>
      <c r="Y27" s="62" t="s">
        <v>39</v>
      </c>
      <c r="Z27" s="65"/>
      <c r="AH27" s="53"/>
      <c r="AI27" s="53"/>
      <c r="AJ27" s="53"/>
      <c r="AK27" s="53"/>
      <c r="AL27" s="575">
        <f>+AH18+P27</f>
        <v>1.4</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v>
      </c>
      <c r="E29" s="629"/>
      <c r="F29" s="629"/>
      <c r="G29" s="194" t="s">
        <v>198</v>
      </c>
      <c r="H29" s="607">
        <f>+AL27</f>
        <v>1.4</v>
      </c>
      <c r="I29" s="608"/>
      <c r="J29" s="194" t="s">
        <v>198</v>
      </c>
      <c r="M29" s="581"/>
      <c r="P29" s="56"/>
      <c r="Q29" s="144"/>
      <c r="R29" s="51" t="s">
        <v>183</v>
      </c>
      <c r="S29" s="583" t="s">
        <v>33</v>
      </c>
      <c r="T29" s="597"/>
      <c r="U29" s="597"/>
      <c r="V29" s="598"/>
      <c r="W29" s="48"/>
      <c r="X29" s="66"/>
      <c r="Y29" s="613" t="s">
        <v>258</v>
      </c>
      <c r="Z29" s="614"/>
      <c r="AA29" s="569">
        <v>1.4</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2</v>
      </c>
      <c r="E30" s="629"/>
      <c r="F30" s="629"/>
      <c r="G30" s="194" t="s">
        <v>198</v>
      </c>
      <c r="H30" s="607">
        <f>+AL30</f>
        <v>1.4</v>
      </c>
      <c r="I30" s="608"/>
      <c r="J30" s="194" t="s">
        <v>198</v>
      </c>
      <c r="M30" s="581"/>
      <c r="P30" s="56"/>
      <c r="R30" s="611">
        <f>+ROUND(AA28,1)+ROUND(AA29,1)+ROUND(AA30,1)</f>
        <v>1.4</v>
      </c>
      <c r="S30" s="612"/>
      <c r="T30" s="612"/>
      <c r="U30" s="612"/>
      <c r="V30" s="44" t="s">
        <v>16</v>
      </c>
      <c r="Y30" s="613" t="s">
        <v>186</v>
      </c>
      <c r="Z30" s="614"/>
      <c r="AA30" s="569"/>
      <c r="AB30" s="570"/>
      <c r="AC30" s="570"/>
      <c r="AD30" s="570"/>
      <c r="AE30" s="570"/>
      <c r="AF30" s="44" t="s">
        <v>13</v>
      </c>
      <c r="AL30" s="561">
        <v>1.4</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岩瀬メッキ㈱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2"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2025-06-10T05:08:59Z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