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40" documentId="13_ncr:1_{2E94E861-22CA-4C23-90C7-50FE59D22D46}" xr6:coauthVersionLast="47" xr6:coauthVersionMax="47" xr10:uidLastSave="{F5CFAB60-85C5-4E48-96EF-3F4F1A57DBE5}"/>
  <workbookProtection workbookAlgorithmName="SHA-512" workbookHashValue="emFRfl18E5DVnpgMuXpM4YeMK15+N4UEoebolF2OfT+E4v/lsGalKDDnxvzSM7TLj+MGpKnYMjPNlpiods79HQ==" workbookSaltValue="gBfA7CHDsl2I2GlQUFW8FA==" workbookSpinCount="100000" lockStructure="1"/>
  <bookViews>
    <workbookView xWindow="-108" yWindow="-108" windowWidth="23256" windowHeight="12456" tabRatio="899"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AA36" i="94"/>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31" i="77" s="1"/>
  <c r="K52" i="94" s="1"/>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<sst xmlns="http://schemas.openxmlformats.org/spreadsheetml/2006/main" count="3168" uniqueCount="454">
  <si>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</si>
  <si>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</si>
  <si>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</si>
  <si>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</si>
  <si>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</si>
  <si>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</si>
  <si>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</si>
  <si>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</si>
  <si>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</si>
  <si>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</si>
  <si>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</si>
  <si>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</si>
  <si>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</si>
  <si>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</si>
  <si>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</si>
  <si>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</si>
  <si>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</si>
  <si>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</si>
  <si>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</si>
  <si>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</si>
  <si>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</si>
  <si>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</si>
  <si>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</si>
  <si>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</si>
  <si>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</si>
  <si>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</si>
  <si>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</si>
  <si>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</si>
  <si>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</si>
  <si>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</si>
  <si>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</si>
  <si>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</si>
  <si>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</si>
  <si>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</si>
  <si>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</si>
  <si>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</si>
  <si>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</si>
  <si>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</si>
  <si>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</si>
  <si>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</si>
  <si>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</si>
  <si>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</si>
  <si>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</si>
  <si>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</si>
  <si>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</si>
  <si>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</si>
  <si>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</si>
  <si>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</si>
  <si>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</si>
  <si>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</si>
  <si>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</si>
  <si>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</si>
  <si>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</si>
  <si>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</si>
  <si>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</si>
  <si>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</si>
  <si>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</si>
  <si>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</si>
  <si>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</si>
  <si>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</si>
  <si>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</si>
  <si>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</si>
  <si>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</si>
  <si>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</si>
  <si>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</si>
  <si>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</si>
  <si>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</si>
  <si>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</si>
  <si>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</si>
  <si>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</si>
  <si>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</si>
  <si>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</si>
  <si>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</si>
  <si>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</si>
  <si>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</si>
  <si>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</si>
  <si>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</si>
  <si>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</si>
  <si>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</si>
  <si>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</si>
  <si>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</si>
  <si>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</si>
  <si>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</si>
  <si>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</si>
  <si>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</si>
  <si>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</si>
  <si>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</si>
  <si>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</si>
  <si>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</si>
  <si>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</si>
  <si>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</si>
  <si>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</si>
  <si>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</si>
  <si>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</si>
  <si>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</si>
  <si>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</si>
  <si>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</si>
  <si>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</si>
  <si>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</si>
  <si>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</si>
  <si>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</si>
  <si>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</si>
  <si>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</si>
  <si>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</si>
  <si>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</si>
  <si>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</si>
  <si>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</si>
  <si>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</si>
  <si>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</si>
  <si>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</si>
  <si>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</si>
  <si>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</si>
  <si>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</si>
  <si>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</si>
  <si>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</si>
  <si>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</si>
  <si>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</si>
  <si>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</si>
  <si>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</si>
  <si>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</si>
  <si>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</si>
  <si>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</si>
  <si>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</si>
  <si>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</si>
  <si>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</si>
  <si>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</si>
  <si>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</si>
  <si>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</si>
  <si>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</si>
  <si>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</si>
  <si>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</si>
  <si>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</si>
  <si>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</si>
  <si>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</si>
  <si>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</si>
  <si>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</si>
  <si>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</si>
  <si>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</si>
  <si>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</si>
  <si>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</si>
  <si>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</si>
  <si>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</si>
  <si>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</si>
  <si>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</si>
  <si>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</si>
  <si>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</si>
  <si>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</si>
  <si>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</si>
  <si>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</si>
  <si>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</si>
  <si>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</si>
  <si>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</si>
  <si>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</si>
  <si>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</si>
  <si>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</si>
  <si>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</si>
  <si>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</si>
  <si>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</si>
  <si>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</si>
  <si>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</si>
  <si>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</si>
  <si>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</si>
  <si>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</si>
  <si>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</si>
  <si>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</si>
  <si>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</si>
  <si>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</si>
  <si>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</si>
  <si>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</si>
  <si>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</si>
  <si>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</si>
  <si>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</si>
  <si>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</si>
  <si>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</si>
  <si>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</si>
  <si>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</si>
  <si>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</si>
  <si>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</si>
  <si>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</si>
  <si>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</si>
  <si>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</si>
  <si>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</si>
  <si>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</si>
  <si>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</si>
  <si>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</si>
  <si>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</si>
  <si>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</si>
  <si>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</si>
  <si>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</si>
  <si>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</si>
  <si>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</si>
  <si>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</si>
  <si>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</si>
  <si>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</si>
  <si>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</si>
  <si>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</si>
  <si>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</si>
  <si>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</si>
  <si>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</si>
  <si>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</si>
  <si>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</si>
  <si>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</si>
  <si>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</si>
  <si>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</si>
  <si>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</si>
  <si>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</si>
  <si>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</si>
  <si>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</si>
  <si>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</si>
  <si>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</si>
  <si>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</si>
  <si>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</si>
  <si>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</si>
  <si>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</si>
  <si>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</si>
  <si>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</si>
  <si>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</si>
  <si>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</si>
  <si>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</si>
  <si>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</si>
  <si>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</si>
  <si>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</si>
  <si>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</si>
  <si>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</si>
  <si>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</si>
  <si>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</si>
  <si>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</si>
  <si>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</si>
  <si>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</si>
  <si>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</si>
  <si>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</si>
  <si>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</si>
  <si>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</si>
  <si>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</si>
  <si>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</si>
  <si>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</si>
  <si>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</si>
  <si>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</si>
  <si>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</si>
  <si>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</si>
  <si>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</si>
  <si>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</si>
  <si>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</si>
  <si>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</si>
  <si>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</si>
  <si>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</si>
  <si>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</si>
  <si>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</si>
  <si>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</si>
  <si>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</si>
  <si>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</si>
  <si>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</si>
  <si>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</si>
  <si>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</si>
  <si>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</si>
  <si>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</si>
  <si>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</si>
  <si>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</si>
  <si>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</si>
  <si>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</si>
  <si>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</si>
  <si>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</si>
  <si>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</si>
  <si>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</si>
  <si>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</si>
  <si>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</si>
  <si>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</si>
  <si>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</si>
  <si>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</si>
  <si>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</si>
  <si>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</si>
  <si>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</si>
  <si>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</si>
  <si>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</si>
  <si>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</si>
  <si>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</si>
  <si>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</si>
  <si>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</si>
  <si>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</si>
  <si>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</si>
  <si>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</si>
  <si>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</si>
  <si>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</si>
  <si>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</si>
  <si>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</si>
  <si>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</si>
  <si>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</si>
  <si>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</si>
  <si>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</si>
  <si>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</si>
  <si>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</si>
  <si>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</si>
  <si>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</si>
  <si>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</si>
  <si>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</si>
  <si>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</si>
  <si>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</si>
  <si>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</si>
  <si>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</si>
  <si>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</si>
  <si>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</si>
  <si>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</si>
  <si>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</si>
  <si>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</si>
  <si>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</si>
  <si>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</si>
  <si>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</si>
  <si>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</si>
  <si>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</si>
  <si>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</si>
  <si>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</si>
  <si>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</si>
  <si>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</si>
  <si>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</si>
  <si>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</si>
  <si>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</si>
  <si>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</si>
  <si>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</si>
  <si>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</si>
  <si>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</si>
  <si>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</si>
  <si>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</si>
  <si>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</si>
  <si>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</si>
  <si>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</si>
  <si>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</si>
  <si>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</si>
  <si>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</si>
  <si>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</si>
  <si>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</si>
  <si>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</si>
  <si>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</si>
  <si>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</si>
  <si>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</si>
  <si>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</si>
  <si>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</si>
  <si>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</si>
  <si>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</si>
  <si>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</si>
  <si>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</si>
  <si>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</si>
  <si>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</si>
  <si>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</si>
  <si>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</si>
  <si>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</si>
  <si>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</si>
  <si>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</si>
  <si>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</si>
  <si>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</si>
  <si>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</si>
  <si>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</si>
  <si>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</si>
  <si>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</si>
  <si>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</si>
  <si>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</si>
  <si>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</si>
  <si>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</si>
  <si>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</si>
  <si>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</si>
  <si>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</si>
  <si>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</si>
  <si>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</si>
  <si>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</si>
  <si>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</si>
  <si>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</si>
  <si>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</si>
  <si>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</si>
  <si>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</si>
  <si>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</si>
  <si>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</si>
  <si>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</si>
  <si>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</si>
  <si>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</si>
  <si>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</si>
  <si>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</si>
  <si>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</si>
  <si>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</si>
  <si>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</si>
  <si>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</si>
  <si>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</si>
  <si>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</si>
  <si>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</si>
  <si>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</si>
  <si>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</si>
  <si>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</si>
  <si>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</si>
  <si>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</si>
  <si>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</si>
  <si>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</si>
  <si>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</si>
  <si>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</si>
  <si>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</si>
  <si>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</si>
  <si>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</si>
  <si>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</si>
  <si>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</si>
  <si>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</si>
  <si>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</si>
  <si>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</si>
  <si>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</si>
  <si>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</si>
  <si>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</si>
  <si>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</si>
  <si>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</si>
  <si>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</si>
  <si>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</si>
  <si>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</si>
  <si>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</si>
  <si>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</si>
  <si>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</si>
  <si>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</si>
  <si>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</si>
  <si>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</si>
  <si>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</si>
  <si>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</si>
  <si>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</si>
  <si>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</si>
  <si>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</si>
  <si>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</si>
  <si>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</si>
  <si>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</si>
  <si>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</si>
  <si>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</si>
  <si>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</si>
  <si>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</si>
  <si>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</si>
  <si>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</si>
  <si>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</si>
  <si>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</si>
  <si>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</si>
  <si>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</si>
  <si>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</si>
  <si>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</si>
  <si>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</si>
  <si>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</si>
  <si>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</si>
  <si>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</si>
  <si>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</si>
  <si>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</si>
  <si>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</si>
  <si>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</si>
  <si>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</si>
  <si>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</si>
  <si>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</si>
  <si>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</si>
  <si>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令和    年    月    日</t>
  </si>
  <si>
    <t>←必ず記入してください</t>
    <phoneticPr fontId="3"/>
  </si>
  <si>
    <t>神奈川県横浜市鶴見区鶴見中央3-6-31</t>
    <rPh sb="0" eb="20">
      <t>カイシャ</t>
    </rPh>
    <phoneticPr fontId="3"/>
  </si>
  <si>
    <t>岩瀬メッキ株式会社</t>
    <rPh sb="0" eb="2">
      <t>イワセ</t>
    </rPh>
    <rPh sb="5" eb="9">
      <t>カブシキガイシャ</t>
    </rPh>
    <phoneticPr fontId="3"/>
  </si>
  <si>
    <t>岩瀬メッキ株式会社
代表取締役　岩瀬　敬一</t>
    <rPh sb="0" eb="2">
      <t>イワセ</t>
    </rPh>
    <rPh sb="5" eb="9">
      <t>カブシキガイシャ</t>
    </rPh>
    <rPh sb="10" eb="15">
      <t>ダイヒョウトリシマリヤク</t>
    </rPh>
    <rPh sb="16" eb="18">
      <t>イワセ</t>
    </rPh>
    <rPh sb="19" eb="21">
      <t>ケイイチ</t>
    </rPh>
    <phoneticPr fontId="3"/>
  </si>
  <si>
    <t>045-521-9667</t>
    <phoneticPr fontId="3"/>
  </si>
  <si>
    <t>金属製品への表面処理加工</t>
    <rPh sb="0" eb="2">
      <t>キンゾク</t>
    </rPh>
    <rPh sb="2" eb="4">
      <t>セイヒン</t>
    </rPh>
    <rPh sb="6" eb="8">
      <t>ヒョウメン</t>
    </rPh>
    <rPh sb="8" eb="10">
      <t>ショリ</t>
    </rPh>
    <rPh sb="10" eb="12">
      <t>カコウ</t>
    </rPh>
    <phoneticPr fontId="3"/>
  </si>
  <si>
    <t>汚泥→汚泥→脱水・固化→収集運搬→最終処分場（埋立）
廃アルカリ→中間処理→収集運搬→最終処分場
廃プラスチック→中間処理→収集運搬→最終処分場</t>
    <phoneticPr fontId="3"/>
  </si>
  <si>
    <t>代表取締役-産業廃棄物処理責任者-各部門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</si>
</sst>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112" zoomScaleNormal="115" zoomScaleSheetLayoutView="100" workbookViewId="0">
      <selection activeCell="D77" sqref="D77:U86"/>
    </sheetView>
  </sheetViews>
  <sheetFormatPr defaultColWidth="9" defaultRowHeight="12" x14ac:dyDescent="0.15"/>
  <cols>
    <col min="1" max="1" width="1.109375" style="24" customWidth="1"/>
    <col min="2" max="2" width="3.33203125" style="24" customWidth="1"/>
    <col min="3" max="3" width="2.77734375" style="22" customWidth="1"/>
    <col min="4" max="4" width="3.109375" style="22" customWidth="1"/>
    <col min="5" max="5" width="9.664062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24" width="9" style="22"/>
    <col min="25" max="25" width="10.77734375" style="22" customWidth="1"/>
    <col min="26" max="26" width="9" style="22"/>
    <col min="27" max="27" width="13.33203125" style="22" customWidth="1"/>
    <col min="28" max="33" width="9" style="22"/>
    <col min="34" max="34" width="33.77734375" style="22" customWidth="1"/>
    <col min="35"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60"/>
      <c r="D21" s="561"/>
      <c r="E21" s="21" t="s">
        <v>50</v>
      </c>
      <c r="W21" s="21"/>
      <c r="X21" s="21"/>
      <c r="Y21" s="23"/>
    </row>
    <row r="22" spans="1:27" ht="13.2" x14ac:dyDescent="0.2">
      <c r="C22" s="562" t="s">
        <v>395</v>
      </c>
      <c r="D22" s="563"/>
      <c r="E22" s="21" t="s">
        <v>384</v>
      </c>
      <c r="W22" s="21"/>
      <c r="X22" s="23"/>
      <c r="Y22" s="23"/>
    </row>
    <row r="23" spans="1:27" ht="13.2" x14ac:dyDescent="0.2">
      <c r="C23" s="564" t="s">
        <v>396</v>
      </c>
      <c r="D23" s="565"/>
      <c r="E23" s="21" t="s">
        <v>1</v>
      </c>
      <c r="W23" s="21"/>
      <c r="X23" s="23"/>
      <c r="Y23" s="23"/>
    </row>
    <row r="24" spans="1:27" ht="13.2" x14ac:dyDescent="0.2">
      <c r="C24" s="566" t="s">
        <v>397</v>
      </c>
      <c r="D24" s="567"/>
      <c r="E24" s="21" t="s">
        <v>46</v>
      </c>
      <c r="W24" s="21"/>
      <c r="X24" s="23"/>
      <c r="Y24" s="23"/>
    </row>
    <row r="25" spans="1:27" ht="13.2" x14ac:dyDescent="0.2">
      <c r="C25" s="568" t="s">
        <v>398</v>
      </c>
      <c r="D25" s="569"/>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600" t="s">
        <v>356</v>
      </c>
      <c r="Q28" s="605" t="s">
        <v>114</v>
      </c>
      <c r="R28" s="606"/>
      <c r="S28" s="607"/>
      <c r="T28" s="343" t="s">
        <v>115</v>
      </c>
      <c r="U28" s="290"/>
      <c r="V28" s="290"/>
      <c r="X28" s="21"/>
      <c r="Y28" s="21"/>
      <c r="Z28" s="23"/>
    </row>
    <row r="29" spans="1:27" ht="20.100000000000001" customHeight="1" thickBot="1" x14ac:dyDescent="0.25">
      <c r="A29" s="24">
        <f>+X256</f>
        <v>0</v>
      </c>
      <c r="C29" s="22" t="s">
        <v>238</v>
      </c>
      <c r="P29" s="601"/>
      <c r="Q29" s="602" t="str">
        <f>IF($K$90+1E-25&gt;=1000,"〇","")</f>
        <v>〇</v>
      </c>
      <c r="R29" s="603"/>
      <c r="S29" s="604"/>
      <c r="T29" s="372" t="str">
        <f>IF($K$90+1E-28&lt;1000,"〇","")</f>
        <v/>
      </c>
      <c r="U29" s="448"/>
      <c r="V29" s="21"/>
      <c r="X29" s="21"/>
      <c r="Y29" s="21"/>
      <c r="Z29" s="23"/>
      <c r="AA29" s="329"/>
    </row>
    <row r="30" spans="1:27" ht="13.2" x14ac:dyDescent="0.2">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2">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99999999999999" customHeight="1" x14ac:dyDescent="0.2">
      <c r="C34" s="86"/>
      <c r="U34" s="87"/>
      <c r="W34" s="21"/>
      <c r="X34" s="21"/>
      <c r="Y34" s="23"/>
    </row>
    <row r="35" spans="1:25" ht="14.4" x14ac:dyDescent="0.2">
      <c r="C35" s="86"/>
      <c r="P35" s="614" t="s">
        <v>445</v>
      </c>
      <c r="Q35" s="615"/>
      <c r="R35" s="615"/>
      <c r="S35" s="615"/>
      <c r="T35" s="616"/>
      <c r="U35" s="617"/>
      <c r="W35" s="21"/>
      <c r="X35" s="21"/>
      <c r="Y35" s="23"/>
    </row>
    <row r="36" spans="1:25" ht="13.2" x14ac:dyDescent="0.2">
      <c r="C36" s="86"/>
      <c r="S36" s="43"/>
      <c r="T36" s="43"/>
      <c r="U36" s="88"/>
      <c r="W36" s="21"/>
      <c r="X36" s="21"/>
      <c r="Y36" s="23"/>
    </row>
    <row r="37" spans="1:25" ht="13.2" x14ac:dyDescent="0.2">
      <c r="C37" s="612"/>
      <c r="D37" s="613"/>
      <c r="E37" s="613"/>
      <c r="F37" s="613"/>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449</v>
      </c>
      <c r="M41" s="618"/>
      <c r="N41" s="618"/>
      <c r="O41" s="618"/>
      <c r="P41" s="618"/>
      <c r="Q41" s="618"/>
      <c r="R41" s="618"/>
      <c r="S41" s="618"/>
      <c r="T41" s="618"/>
      <c r="U41" s="619"/>
    </row>
    <row r="42" spans="1:25" x14ac:dyDescent="0.15">
      <c r="C42" s="86"/>
      <c r="L42" s="22" t="s">
        <v>8</v>
      </c>
      <c r="U42" s="87"/>
    </row>
    <row r="43" spans="1:25" ht="13.2" x14ac:dyDescent="0.2">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2079</v>
      </c>
      <c r="Q49" s="598"/>
      <c r="R49" s="598"/>
      <c r="S49" s="598"/>
      <c r="T49" s="598"/>
      <c r="U49" s="599"/>
    </row>
    <row r="50" spans="3:23" ht="26.25" customHeight="1" x14ac:dyDescent="0.15">
      <c r="C50" s="570" t="s">
        <v>11</v>
      </c>
      <c r="D50" s="571"/>
      <c r="E50" s="572"/>
      <c r="F50" s="581" t="s">
        <v>447</v>
      </c>
      <c r="G50" s="582"/>
      <c r="H50" s="582"/>
      <c r="I50" s="582"/>
      <c r="J50" s="582"/>
      <c r="K50" s="582"/>
      <c r="L50" s="582"/>
      <c r="M50" s="582"/>
      <c r="N50" s="341" t="s">
        <v>172</v>
      </c>
      <c r="O50" s="449"/>
      <c r="P50" s="450"/>
      <c r="Q50" s="585" t="s">
        <v>450</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495" t="s">
        <v>136</v>
      </c>
      <c r="G54" s="496"/>
      <c r="H54" s="496"/>
      <c r="I54" s="496"/>
      <c r="J54" s="496"/>
      <c r="K54" s="496"/>
      <c r="L54" s="32" t="s">
        <v>48</v>
      </c>
      <c r="M54" s="32"/>
      <c r="N54" s="502" t="s">
        <v>451</v>
      </c>
      <c r="O54" s="502"/>
      <c r="P54" s="502"/>
      <c r="Q54" s="502"/>
      <c r="R54" s="502"/>
      <c r="S54" s="502"/>
      <c r="T54" s="502"/>
      <c r="U54" s="503"/>
      <c r="V54" s="28"/>
    </row>
    <row r="55" spans="3:23" ht="27" customHeight="1" x14ac:dyDescent="0.2">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2">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2">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2">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2" customHeight="1" x14ac:dyDescent="0.2">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2">
      <c r="C61" s="451"/>
      <c r="D61" s="340" t="s">
        <v>290</v>
      </c>
      <c r="E61" s="342" t="s">
        <v>241</v>
      </c>
      <c r="F61" s="499">
        <v>9</v>
      </c>
      <c r="G61" s="500"/>
      <c r="H61" s="500"/>
      <c r="I61" s="500"/>
      <c r="J61" s="500"/>
      <c r="K61" s="500"/>
      <c r="L61" s="500"/>
      <c r="M61" s="500"/>
      <c r="N61" s="500"/>
      <c r="O61" s="500"/>
      <c r="P61" s="500"/>
      <c r="Q61" s="500"/>
      <c r="R61" s="500"/>
      <c r="S61" s="500"/>
      <c r="T61" s="500"/>
      <c r="U61" s="501"/>
      <c r="W61" s="28"/>
    </row>
    <row r="62" spans="3:23" ht="13.95" customHeight="1" x14ac:dyDescent="0.2">
      <c r="C62" s="451"/>
      <c r="D62" s="373"/>
      <c r="E62" s="347"/>
      <c r="F62" s="546" t="s">
        <v>452</v>
      </c>
      <c r="G62" s="547"/>
      <c r="H62" s="547"/>
      <c r="I62" s="547"/>
      <c r="J62" s="547"/>
      <c r="K62" s="547"/>
      <c r="L62" s="547"/>
      <c r="M62" s="547"/>
      <c r="N62" s="547"/>
      <c r="O62" s="547"/>
      <c r="P62" s="547"/>
      <c r="Q62" s="547"/>
      <c r="R62" s="547"/>
      <c r="S62" s="547"/>
      <c r="T62" s="547"/>
      <c r="U62" s="548"/>
      <c r="W62" s="28" t="s">
        <v>446</v>
      </c>
    </row>
    <row r="63" spans="3:23" ht="13.95" customHeight="1" x14ac:dyDescent="0.2">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5" customHeight="1" x14ac:dyDescent="0.2">
      <c r="C64" s="451"/>
      <c r="D64" s="374"/>
      <c r="E64" s="514"/>
      <c r="F64" s="527"/>
      <c r="G64" s="528"/>
      <c r="H64" s="528"/>
      <c r="I64" s="528"/>
      <c r="J64" s="528"/>
      <c r="K64" s="528"/>
      <c r="L64" s="528"/>
      <c r="M64" s="528"/>
      <c r="N64" s="528"/>
      <c r="O64" s="528"/>
      <c r="P64" s="528"/>
      <c r="Q64" s="528"/>
      <c r="R64" s="528"/>
      <c r="S64" s="528"/>
      <c r="T64" s="528"/>
      <c r="U64" s="529"/>
      <c r="W64" s="28"/>
    </row>
    <row r="65" spans="3:23" ht="13.95" customHeight="1" x14ac:dyDescent="0.2">
      <c r="C65" s="451"/>
      <c r="D65" s="374"/>
      <c r="E65" s="514"/>
      <c r="F65" s="527"/>
      <c r="G65" s="528"/>
      <c r="H65" s="528"/>
      <c r="I65" s="528"/>
      <c r="J65" s="528"/>
      <c r="K65" s="528"/>
      <c r="L65" s="528"/>
      <c r="M65" s="528"/>
      <c r="N65" s="528"/>
      <c r="O65" s="528"/>
      <c r="P65" s="528"/>
      <c r="Q65" s="528"/>
      <c r="R65" s="528"/>
      <c r="S65" s="528"/>
      <c r="T65" s="528"/>
      <c r="U65" s="529"/>
      <c r="W65" s="28"/>
    </row>
    <row r="66" spans="3:23" ht="13.95" customHeight="1" x14ac:dyDescent="0.2">
      <c r="C66" s="451"/>
      <c r="D66" s="374"/>
      <c r="E66" s="514"/>
      <c r="F66" s="527"/>
      <c r="G66" s="528"/>
      <c r="H66" s="528"/>
      <c r="I66" s="528"/>
      <c r="J66" s="528"/>
      <c r="K66" s="528"/>
      <c r="L66" s="528"/>
      <c r="M66" s="528"/>
      <c r="N66" s="528"/>
      <c r="O66" s="528"/>
      <c r="P66" s="528"/>
      <c r="Q66" s="528"/>
      <c r="R66" s="528"/>
      <c r="S66" s="528"/>
      <c r="T66" s="528"/>
      <c r="U66" s="529"/>
      <c r="W66" s="28"/>
    </row>
    <row r="67" spans="3:23" ht="13.95" customHeight="1" x14ac:dyDescent="0.2">
      <c r="C67" s="451"/>
      <c r="D67" s="515" t="s">
        <v>414</v>
      </c>
      <c r="E67" s="516"/>
      <c r="F67" s="527"/>
      <c r="G67" s="528"/>
      <c r="H67" s="528"/>
      <c r="I67" s="528"/>
      <c r="J67" s="528"/>
      <c r="K67" s="528"/>
      <c r="L67" s="528"/>
      <c r="M67" s="528"/>
      <c r="N67" s="528"/>
      <c r="O67" s="528"/>
      <c r="P67" s="528"/>
      <c r="Q67" s="528"/>
      <c r="R67" s="528"/>
      <c r="S67" s="528"/>
      <c r="T67" s="528"/>
      <c r="U67" s="529"/>
      <c r="W67" s="28"/>
    </row>
    <row r="68" spans="3:23" ht="13.95" customHeight="1" x14ac:dyDescent="0.2">
      <c r="C68" s="451"/>
      <c r="D68" s="517"/>
      <c r="E68" s="516"/>
      <c r="F68" s="527"/>
      <c r="G68" s="528"/>
      <c r="H68" s="528"/>
      <c r="I68" s="528"/>
      <c r="J68" s="528"/>
      <c r="K68" s="528"/>
      <c r="L68" s="528"/>
      <c r="M68" s="528"/>
      <c r="N68" s="528"/>
      <c r="O68" s="528"/>
      <c r="P68" s="528"/>
      <c r="Q68" s="528"/>
      <c r="R68" s="528"/>
      <c r="S68" s="528"/>
      <c r="T68" s="528"/>
      <c r="U68" s="529"/>
      <c r="W68" s="28"/>
    </row>
    <row r="69" spans="3:23" ht="13.95" customHeight="1" x14ac:dyDescent="0.2">
      <c r="C69" s="451"/>
      <c r="D69" s="517"/>
      <c r="E69" s="516"/>
      <c r="F69" s="527"/>
      <c r="G69" s="528"/>
      <c r="H69" s="528"/>
      <c r="I69" s="528"/>
      <c r="J69" s="528"/>
      <c r="K69" s="528"/>
      <c r="L69" s="528"/>
      <c r="M69" s="528"/>
      <c r="N69" s="528"/>
      <c r="O69" s="528"/>
      <c r="P69" s="528"/>
      <c r="Q69" s="528"/>
      <c r="R69" s="528"/>
      <c r="S69" s="528"/>
      <c r="T69" s="528"/>
      <c r="U69" s="529"/>
      <c r="W69" s="28"/>
    </row>
    <row r="70" spans="3:23" ht="13.95" customHeight="1" x14ac:dyDescent="0.2">
      <c r="C70" s="451"/>
      <c r="D70" s="517"/>
      <c r="E70" s="516"/>
      <c r="F70" s="527"/>
      <c r="G70" s="528"/>
      <c r="H70" s="528"/>
      <c r="I70" s="528"/>
      <c r="J70" s="528"/>
      <c r="K70" s="528"/>
      <c r="L70" s="528"/>
      <c r="M70" s="528"/>
      <c r="N70" s="528"/>
      <c r="O70" s="528"/>
      <c r="P70" s="528"/>
      <c r="Q70" s="528"/>
      <c r="R70" s="528"/>
      <c r="S70" s="528"/>
      <c r="T70" s="528"/>
      <c r="U70" s="529"/>
      <c r="W70" s="28"/>
    </row>
    <row r="71" spans="3:23" ht="13.95" customHeight="1" x14ac:dyDescent="0.2">
      <c r="C71" s="451"/>
      <c r="D71" s="517"/>
      <c r="E71" s="516"/>
      <c r="F71" s="527"/>
      <c r="G71" s="528"/>
      <c r="H71" s="528"/>
      <c r="I71" s="528"/>
      <c r="J71" s="528"/>
      <c r="K71" s="528"/>
      <c r="L71" s="528"/>
      <c r="M71" s="528"/>
      <c r="N71" s="528"/>
      <c r="O71" s="528"/>
      <c r="P71" s="528"/>
      <c r="Q71" s="528"/>
      <c r="R71" s="528"/>
      <c r="S71" s="528"/>
      <c r="T71" s="528"/>
      <c r="U71" s="529"/>
      <c r="W71" s="28"/>
    </row>
    <row r="72" spans="3:23" ht="13.95" customHeight="1" x14ac:dyDescent="0.2">
      <c r="C72" s="452"/>
      <c r="D72" s="375"/>
      <c r="E72" s="376"/>
      <c r="F72" s="530"/>
      <c r="G72" s="531"/>
      <c r="H72" s="531"/>
      <c r="I72" s="531"/>
      <c r="J72" s="531"/>
      <c r="K72" s="531"/>
      <c r="L72" s="531"/>
      <c r="M72" s="531"/>
      <c r="N72" s="531"/>
      <c r="O72" s="531"/>
      <c r="P72" s="531"/>
      <c r="Q72" s="531"/>
      <c r="R72" s="531"/>
      <c r="S72" s="531"/>
      <c r="T72" s="531"/>
      <c r="U72" s="532"/>
      <c r="W72" s="28"/>
    </row>
    <row r="73" spans="3:23" ht="13.95"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 customHeight="1" x14ac:dyDescent="0.2">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3.95" customHeight="1" x14ac:dyDescent="0.2">
      <c r="C77" s="188"/>
      <c r="D77" s="540" t="s">
        <v>453</v>
      </c>
      <c r="E77" s="541"/>
      <c r="F77" s="541"/>
      <c r="G77" s="541"/>
      <c r="H77" s="541"/>
      <c r="I77" s="541"/>
      <c r="J77" s="541"/>
      <c r="K77" s="541"/>
      <c r="L77" s="541"/>
      <c r="M77" s="541"/>
      <c r="N77" s="541"/>
      <c r="O77" s="541"/>
      <c r="P77" s="541"/>
      <c r="Q77" s="541"/>
      <c r="R77" s="541"/>
      <c r="S77" s="541"/>
      <c r="T77" s="541"/>
      <c r="U77" s="542"/>
      <c r="W77" s="28" t="s">
        <v>446</v>
      </c>
    </row>
    <row r="78" spans="3:23" ht="13.95" customHeight="1" x14ac:dyDescent="0.2">
      <c r="C78" s="188"/>
      <c r="D78" s="540"/>
      <c r="E78" s="541"/>
      <c r="F78" s="541"/>
      <c r="G78" s="541"/>
      <c r="H78" s="541"/>
      <c r="I78" s="541"/>
      <c r="J78" s="541"/>
      <c r="K78" s="541"/>
      <c r="L78" s="541"/>
      <c r="M78" s="541"/>
      <c r="N78" s="541"/>
      <c r="O78" s="541"/>
      <c r="P78" s="541"/>
      <c r="Q78" s="541"/>
      <c r="R78" s="541"/>
      <c r="S78" s="541"/>
      <c r="T78" s="541"/>
      <c r="U78" s="542"/>
      <c r="W78" s="28"/>
    </row>
    <row r="79" spans="3:23" ht="13.95" customHeight="1" x14ac:dyDescent="0.2">
      <c r="C79" s="188"/>
      <c r="D79" s="540"/>
      <c r="E79" s="541"/>
      <c r="F79" s="541"/>
      <c r="G79" s="541"/>
      <c r="H79" s="541"/>
      <c r="I79" s="541"/>
      <c r="J79" s="541"/>
      <c r="K79" s="541"/>
      <c r="L79" s="541"/>
      <c r="M79" s="541"/>
      <c r="N79" s="541"/>
      <c r="O79" s="541"/>
      <c r="P79" s="541"/>
      <c r="Q79" s="541"/>
      <c r="R79" s="541"/>
      <c r="S79" s="541"/>
      <c r="T79" s="541"/>
      <c r="U79" s="542"/>
      <c r="W79" s="28"/>
    </row>
    <row r="80" spans="3:23" ht="13.95" customHeight="1" x14ac:dyDescent="0.2">
      <c r="C80" s="188"/>
      <c r="D80" s="540"/>
      <c r="E80" s="541"/>
      <c r="F80" s="541"/>
      <c r="G80" s="541"/>
      <c r="H80" s="541"/>
      <c r="I80" s="541"/>
      <c r="J80" s="541"/>
      <c r="K80" s="541"/>
      <c r="L80" s="541"/>
      <c r="M80" s="541"/>
      <c r="N80" s="541"/>
      <c r="O80" s="541"/>
      <c r="P80" s="541"/>
      <c r="Q80" s="541"/>
      <c r="R80" s="541"/>
      <c r="S80" s="541"/>
      <c r="T80" s="541"/>
      <c r="U80" s="542"/>
      <c r="W80" s="28"/>
    </row>
    <row r="81" spans="1:29" ht="13.95" customHeight="1" x14ac:dyDescent="0.2">
      <c r="C81" s="188"/>
      <c r="D81" s="540"/>
      <c r="E81" s="541"/>
      <c r="F81" s="541"/>
      <c r="G81" s="541"/>
      <c r="H81" s="541"/>
      <c r="I81" s="541"/>
      <c r="J81" s="541"/>
      <c r="K81" s="541"/>
      <c r="L81" s="541"/>
      <c r="M81" s="541"/>
      <c r="N81" s="541"/>
      <c r="O81" s="541"/>
      <c r="P81" s="541"/>
      <c r="Q81" s="541"/>
      <c r="R81" s="541"/>
      <c r="S81" s="541"/>
      <c r="T81" s="541"/>
      <c r="U81" s="542"/>
      <c r="W81" s="28"/>
    </row>
    <row r="82" spans="1:29" ht="13.95" customHeight="1" x14ac:dyDescent="0.2">
      <c r="C82" s="188"/>
      <c r="D82" s="540"/>
      <c r="E82" s="541"/>
      <c r="F82" s="541"/>
      <c r="G82" s="541"/>
      <c r="H82" s="541"/>
      <c r="I82" s="541"/>
      <c r="J82" s="541"/>
      <c r="K82" s="541"/>
      <c r="L82" s="541"/>
      <c r="M82" s="541"/>
      <c r="N82" s="541"/>
      <c r="O82" s="541"/>
      <c r="P82" s="541"/>
      <c r="Q82" s="541"/>
      <c r="R82" s="541"/>
      <c r="S82" s="541"/>
      <c r="T82" s="541"/>
      <c r="U82" s="542"/>
      <c r="W82" s="28"/>
    </row>
    <row r="83" spans="1:29" ht="13.95" customHeight="1" x14ac:dyDescent="0.2">
      <c r="C83" s="188"/>
      <c r="D83" s="540"/>
      <c r="E83" s="541"/>
      <c r="F83" s="541"/>
      <c r="G83" s="541"/>
      <c r="H83" s="541"/>
      <c r="I83" s="541"/>
      <c r="J83" s="541"/>
      <c r="K83" s="541"/>
      <c r="L83" s="541"/>
      <c r="M83" s="541"/>
      <c r="N83" s="541"/>
      <c r="O83" s="541"/>
      <c r="P83" s="541"/>
      <c r="Q83" s="541"/>
      <c r="R83" s="541"/>
      <c r="S83" s="541"/>
      <c r="T83" s="541"/>
      <c r="U83" s="542"/>
      <c r="W83" s="28"/>
    </row>
    <row r="84" spans="1:29" ht="13.95" customHeight="1" x14ac:dyDescent="0.2">
      <c r="C84" s="188"/>
      <c r="D84" s="540"/>
      <c r="E84" s="541"/>
      <c r="F84" s="541"/>
      <c r="G84" s="541"/>
      <c r="H84" s="541"/>
      <c r="I84" s="541"/>
      <c r="J84" s="541"/>
      <c r="K84" s="541"/>
      <c r="L84" s="541"/>
      <c r="M84" s="541"/>
      <c r="N84" s="541"/>
      <c r="O84" s="541"/>
      <c r="P84" s="541"/>
      <c r="Q84" s="541"/>
      <c r="R84" s="541"/>
      <c r="S84" s="541"/>
      <c r="T84" s="541"/>
      <c r="U84" s="542"/>
      <c r="W84" s="28"/>
    </row>
    <row r="85" spans="1:29" ht="13.95" customHeight="1" x14ac:dyDescent="0.2">
      <c r="C85" s="188"/>
      <c r="D85" s="540"/>
      <c r="E85" s="541"/>
      <c r="F85" s="541"/>
      <c r="G85" s="541"/>
      <c r="H85" s="541"/>
      <c r="I85" s="541"/>
      <c r="J85" s="541"/>
      <c r="K85" s="541"/>
      <c r="L85" s="541"/>
      <c r="M85" s="541"/>
      <c r="N85" s="541"/>
      <c r="O85" s="541"/>
      <c r="P85" s="541"/>
      <c r="Q85" s="541"/>
      <c r="R85" s="541"/>
      <c r="S85" s="541"/>
      <c r="T85" s="541"/>
      <c r="U85" s="542"/>
      <c r="W85" s="28"/>
    </row>
    <row r="86" spans="1:29" ht="13.95" customHeight="1" x14ac:dyDescent="0.2">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555"/>
      <c r="D89" s="488"/>
      <c r="E89" s="523"/>
      <c r="F89" s="180" t="s">
        <v>252</v>
      </c>
      <c r="G89" s="37"/>
      <c r="H89" s="37"/>
      <c r="I89" s="37"/>
      <c r="J89" s="37"/>
      <c r="K89" s="554">
        <f>+COUNTIF(別紙!G9:Z9,"&gt;0")</f>
        <v>3</v>
      </c>
      <c r="L89" s="554"/>
      <c r="M89" s="554"/>
      <c r="N89" s="35" t="s">
        <v>47</v>
      </c>
      <c r="O89" s="35"/>
      <c r="P89" s="455"/>
      <c r="Q89" s="549" t="s">
        <v>353</v>
      </c>
      <c r="R89" s="549"/>
      <c r="S89" s="549"/>
      <c r="T89" s="549"/>
      <c r="U89" s="550"/>
      <c r="V89" s="292"/>
      <c r="W89" s="292"/>
      <c r="Y89" s="28"/>
    </row>
    <row r="90" spans="1:29" ht="18" customHeight="1" x14ac:dyDescent="0.2">
      <c r="A90" s="24">
        <v>6</v>
      </c>
      <c r="C90" s="555"/>
      <c r="D90" s="488"/>
      <c r="E90" s="523"/>
      <c r="F90" s="186" t="s">
        <v>200</v>
      </c>
      <c r="G90" s="193"/>
      <c r="H90" s="193"/>
      <c r="I90" s="193"/>
      <c r="J90" s="193"/>
      <c r="K90" s="533">
        <f>+別紙!AA9</f>
        <v>3089.8</v>
      </c>
      <c r="L90" s="533"/>
      <c r="M90" s="533"/>
      <c r="N90" s="533"/>
      <c r="O90" s="533"/>
      <c r="P90" s="193" t="s">
        <v>291</v>
      </c>
      <c r="Q90" s="551"/>
      <c r="R90" s="551"/>
      <c r="S90" s="551"/>
      <c r="T90" s="551"/>
      <c r="U90" s="552"/>
      <c r="V90" s="292"/>
      <c r="W90" s="292"/>
      <c r="X90" s="525"/>
      <c r="Y90" s="525"/>
      <c r="Z90" s="525"/>
      <c r="AA90" s="525"/>
      <c r="AB90" s="525"/>
      <c r="AC90" s="525"/>
    </row>
    <row r="91" spans="1:29" ht="13.95" customHeight="1" x14ac:dyDescent="0.2">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5"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5"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5"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5"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5"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5"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5"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5"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5"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3</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2">
      <c r="A105" s="24">
        <v>8</v>
      </c>
      <c r="C105" s="556"/>
      <c r="D105" s="537"/>
      <c r="E105" s="634"/>
      <c r="F105" s="186" t="s">
        <v>200</v>
      </c>
      <c r="G105" s="193"/>
      <c r="H105" s="193"/>
      <c r="I105" s="193"/>
      <c r="J105" s="193"/>
      <c r="K105" s="533">
        <f>+別紙!AA19</f>
        <v>4012</v>
      </c>
      <c r="L105" s="533"/>
      <c r="M105" s="533"/>
      <c r="N105" s="533"/>
      <c r="O105" s="533"/>
      <c r="P105" s="457" t="s">
        <v>291</v>
      </c>
      <c r="Q105" s="551"/>
      <c r="R105" s="551"/>
      <c r="S105" s="551"/>
      <c r="T105" s="551"/>
      <c r="U105" s="552"/>
      <c r="V105" s="292"/>
      <c r="W105" s="292"/>
      <c r="X105" s="102"/>
    </row>
    <row r="106" spans="1:27" ht="13.95" customHeight="1" x14ac:dyDescent="0.2">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5"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5"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5"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5"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5"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5"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5"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5"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5"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5"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5"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5"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5"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5"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5"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5"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5"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5"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5"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5"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5"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5"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5"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5"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5"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5"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5"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5"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5"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5"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5"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5"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5"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5"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5"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5"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5"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5"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50000000000003"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50000000000003" customHeight="1" x14ac:dyDescent="0.15">
      <c r="C158" s="195"/>
      <c r="D158" s="537"/>
      <c r="E158" s="634"/>
      <c r="F158" s="631" t="s">
        <v>258</v>
      </c>
      <c r="G158" s="632"/>
      <c r="H158" s="632"/>
      <c r="I158" s="632"/>
      <c r="J158" s="632"/>
      <c r="K158" s="639">
        <f>+別紙!AA12</f>
        <v>3064.6</v>
      </c>
      <c r="L158" s="639"/>
      <c r="M158" s="639"/>
      <c r="N158" s="639"/>
      <c r="O158" s="639"/>
      <c r="P158" s="196" t="s">
        <v>13</v>
      </c>
      <c r="Q158" s="520" t="s">
        <v>255</v>
      </c>
      <c r="R158" s="520"/>
      <c r="S158" s="520"/>
      <c r="T158" s="520"/>
      <c r="U158" s="521"/>
      <c r="V158" s="292"/>
      <c r="W158" s="292"/>
      <c r="X158" s="179"/>
      <c r="Y158" s="165"/>
      <c r="Z158" s="165"/>
      <c r="AA158" s="165"/>
    </row>
    <row r="159" spans="3:27" ht="13.95"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5"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5"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5"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5"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5"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5"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5"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5"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5"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50000000000003"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50000000000003" customHeight="1" x14ac:dyDescent="0.15">
      <c r="C170" s="195"/>
      <c r="D170" s="537"/>
      <c r="E170" s="634"/>
      <c r="F170" s="631" t="s">
        <v>262</v>
      </c>
      <c r="G170" s="632"/>
      <c r="H170" s="632"/>
      <c r="I170" s="632"/>
      <c r="J170" s="632"/>
      <c r="K170" s="639">
        <f>+別紙!AA27</f>
        <v>3980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5"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5"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5"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5"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5"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5"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5"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5"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5"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5"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5"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5"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5"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5"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5"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5"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5"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5"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5"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5"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5"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5"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5"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5"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5"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5"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5"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 customHeight="1" x14ac:dyDescent="0.15">
      <c r="C208" s="195"/>
      <c r="D208" s="537"/>
      <c r="E208" s="634"/>
      <c r="F208" s="640" t="s">
        <v>267</v>
      </c>
      <c r="G208" s="641"/>
      <c r="H208" s="641"/>
      <c r="I208" s="641"/>
      <c r="J208" s="641"/>
      <c r="K208" s="639">
        <f>+別紙!AA14</f>
        <v>25.2</v>
      </c>
      <c r="L208" s="639"/>
      <c r="M208" s="639"/>
      <c r="N208" s="639"/>
      <c r="O208" s="639"/>
      <c r="P208" s="198" t="s">
        <v>13</v>
      </c>
      <c r="Q208" s="622" t="s">
        <v>365</v>
      </c>
      <c r="R208" s="623"/>
      <c r="S208" s="623"/>
      <c r="T208" s="623"/>
      <c r="U208" s="624"/>
      <c r="V208" s="164"/>
      <c r="W208" s="165"/>
      <c r="X208" s="165"/>
      <c r="Y208" s="165"/>
    </row>
    <row r="209" spans="3:26" ht="43.2" customHeight="1" x14ac:dyDescent="0.15">
      <c r="C209" s="195"/>
      <c r="D209" s="537"/>
      <c r="E209" s="634"/>
      <c r="F209" s="263"/>
      <c r="G209" s="631" t="s">
        <v>223</v>
      </c>
      <c r="H209" s="632"/>
      <c r="I209" s="632"/>
      <c r="J209" s="632"/>
      <c r="K209" s="639">
        <f>+別紙!AA15</f>
        <v>25.2</v>
      </c>
      <c r="L209" s="639"/>
      <c r="M209" s="639"/>
      <c r="N209" s="639"/>
      <c r="O209" s="639"/>
      <c r="P209" s="346" t="s">
        <v>13</v>
      </c>
      <c r="Q209" s="625"/>
      <c r="R209" s="626"/>
      <c r="S209" s="626"/>
      <c r="T209" s="626"/>
      <c r="U209" s="627"/>
      <c r="V209" s="164"/>
      <c r="W209" s="165"/>
      <c r="X209" s="165"/>
      <c r="Y209" s="165"/>
    </row>
    <row r="210" spans="3:26" ht="43.2" customHeight="1" x14ac:dyDescent="0.15">
      <c r="C210" s="195"/>
      <c r="D210" s="537"/>
      <c r="E210" s="634"/>
      <c r="F210" s="263"/>
      <c r="G210" s="631" t="s">
        <v>224</v>
      </c>
      <c r="H210" s="632"/>
      <c r="I210" s="632"/>
      <c r="J210" s="632"/>
      <c r="K210" s="639" t="str">
        <f>+別紙!AA16</f>
        <v>0</v>
      </c>
      <c r="L210" s="639"/>
      <c r="M210" s="639"/>
      <c r="N210" s="639"/>
      <c r="O210" s="639"/>
      <c r="P210" s="346" t="s">
        <v>13</v>
      </c>
      <c r="Q210" s="625"/>
      <c r="R210" s="626"/>
      <c r="S210" s="626"/>
      <c r="T210" s="626"/>
      <c r="U210" s="627"/>
      <c r="V210" s="164"/>
      <c r="W210" s="165"/>
      <c r="X210" s="165"/>
      <c r="Y210" s="165"/>
    </row>
    <row r="211" spans="3:26" ht="43.2"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2"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5"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5"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5"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5"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5"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5"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5"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5"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5"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5"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32</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32</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5"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5"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5"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5"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5"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5"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5"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5"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5"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5"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95"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95"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50000000000003"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50000000000003"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2"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50000000000003"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5" workbookViewId="0">
      <selection activeCell="F25" sqref="F25:G25"/>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49" width="9" style="45"/>
    <col min="50" max="50" width="49.77734375" style="45" bestFit="1" customWidth="1"/>
    <col min="51" max="52" width="9" style="45"/>
    <col min="53" max="53" width="54.44140625" style="45" bestFit="1" customWidth="1"/>
    <col min="54" max="54" width="13" style="45" bestFit="1" customWidth="1"/>
    <col min="55" max="55" width="24.33203125" style="45" bestFit="1" customWidth="1"/>
    <col min="56" max="57" width="9" style="45"/>
    <col min="58" max="58" width="16.21875" style="45" customWidth="1"/>
    <col min="59" max="16384" width="9" style="45"/>
  </cols>
  <sheetData>
    <row r="1" spans="2:48" ht="27" customHeight="1" x14ac:dyDescent="0.15">
      <c r="F1" s="44"/>
      <c r="R1" s="92" t="s">
        <v>95</v>
      </c>
      <c r="S1" s="92" t="s">
        <v>352</v>
      </c>
    </row>
    <row r="2" spans="2:48" ht="12" customHeight="1" thickBot="1" x14ac:dyDescent="0.25">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 customHeight="1" x14ac:dyDescent="0.2">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岩瀬メッキ株式会社</v>
      </c>
      <c r="AF5" s="654"/>
      <c r="AG5" s="654"/>
      <c r="AH5" s="654"/>
      <c r="AI5" s="654"/>
      <c r="AJ5" s="654"/>
      <c r="AK5" s="654"/>
      <c r="AL5" s="654"/>
      <c r="AM5" s="654"/>
      <c r="AN5" s="654"/>
      <c r="AO5" s="654"/>
      <c r="AP5" s="654"/>
      <c r="AQ5" s="654"/>
      <c r="AR5" s="654"/>
      <c r="AS5" s="654"/>
      <c r="AT5" s="654"/>
      <c r="AU5" s="654"/>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 customHeight="1" thickBot="1" x14ac:dyDescent="0.25">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95</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0.8" x14ac:dyDescent="0.2"/>
  <cols>
    <col min="1" max="1" width="2.44140625" style="10" customWidth="1"/>
    <col min="2" max="3" width="3.77734375" style="10" customWidth="1"/>
    <col min="4" max="4" width="4.44140625" style="10" customWidth="1"/>
    <col min="5" max="5" width="3.77734375" style="10" customWidth="1"/>
    <col min="6" max="6" width="40.77734375" style="10" customWidth="1"/>
    <col min="7" max="7" width="9.77734375" style="10" customWidth="1"/>
    <col min="8" max="8" width="10.33203125" style="10" customWidth="1"/>
    <col min="9" max="26" width="9.77734375" style="10" customWidth="1"/>
    <col min="27" max="27" width="11.77734375" style="10" customWidth="1"/>
    <col min="28" max="16384" width="9" style="10"/>
  </cols>
  <sheetData>
    <row r="1" spans="2:27" ht="21" x14ac:dyDescent="0.25">
      <c r="C1" s="20" t="s">
        <v>381</v>
      </c>
      <c r="D1" s="20"/>
      <c r="E1" s="20"/>
    </row>
    <row r="2" spans="2:27" ht="22.5" customHeight="1" x14ac:dyDescent="0.2">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2">
      <c r="B4" s="812"/>
      <c r="C4" s="812"/>
      <c r="D4" s="812"/>
      <c r="E4" s="812"/>
      <c r="F4" s="812"/>
      <c r="G4" s="116"/>
      <c r="H4" s="116"/>
      <c r="I4" s="116"/>
      <c r="J4" s="116"/>
      <c r="K4" s="116"/>
      <c r="Y4" s="816" t="s">
        <v>355</v>
      </c>
      <c r="Z4" s="118" t="s">
        <v>114</v>
      </c>
      <c r="AA4" s="119" t="s">
        <v>115</v>
      </c>
    </row>
    <row r="5" spans="2:27" ht="14.1" customHeight="1" thickBot="1" x14ac:dyDescent="0.25">
      <c r="C5" s="116"/>
      <c r="D5" s="116"/>
      <c r="E5" s="116"/>
      <c r="F5" s="116"/>
      <c r="G5" s="116"/>
      <c r="H5" s="116"/>
      <c r="I5" s="116"/>
      <c r="J5" s="116"/>
      <c r="K5" s="116"/>
      <c r="Y5" s="817"/>
      <c r="Z5" s="120" t="str">
        <f>+表紙!Q29</f>
        <v>〇</v>
      </c>
      <c r="AA5" s="120" t="str">
        <f>+表紙!T29</f>
        <v/>
      </c>
    </row>
    <row r="6" spans="2:27" ht="15" customHeight="1" thickBot="1" x14ac:dyDescent="0.25">
      <c r="B6" s="168" t="s">
        <v>101</v>
      </c>
      <c r="C6" s="168"/>
      <c r="D6" s="168"/>
      <c r="E6" s="168"/>
      <c r="F6" s="168"/>
      <c r="G6" s="168"/>
      <c r="H6" s="168"/>
      <c r="I6" s="168"/>
      <c r="J6" s="168"/>
      <c r="K6" s="168"/>
      <c r="L6" s="94"/>
      <c r="M6" s="813"/>
      <c r="N6" s="813"/>
      <c r="O6" s="94" t="s">
        <v>99</v>
      </c>
      <c r="P6" s="818" t="str">
        <f>+表紙!F48</f>
        <v>岩瀬メッキ株式会社</v>
      </c>
      <c r="Q6" s="818"/>
      <c r="R6" s="818"/>
      <c r="S6" s="818"/>
      <c r="T6" s="818"/>
      <c r="U6" s="818"/>
      <c r="V6" s="813"/>
      <c r="W6" s="813"/>
      <c r="X6" s="813"/>
      <c r="Y6" s="813"/>
      <c r="Z6" s="813"/>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5"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814" t="s">
        <v>230</v>
      </c>
      <c r="D9" s="814"/>
      <c r="E9" s="814"/>
      <c r="F9" s="815"/>
      <c r="G9" s="377">
        <f>IF(OR(ｱ.燃え殻!F24&gt;0,ｱ.燃え殻!F24&lt;0),ｱ.燃え殻!F24,IF(G$19&gt;0,"0",0))</f>
        <v>0</v>
      </c>
      <c r="H9" s="377">
        <f>IF(OR(ｲ.汚泥!F24&gt;0,ｲ.汚泥!F24&lt;0),ｲ.汚泥!F24,IF(H$19&gt;0,"0",0))</f>
        <v>3080</v>
      </c>
      <c r="I9" s="377">
        <f>IF(OR(ｳ.廃油!F24&gt;0,ｳ.廃油!F24&lt;0),ｳ.廃油!F24,IF(I$19&gt;0,"0",0))</f>
        <v>0</v>
      </c>
      <c r="J9" s="377">
        <f>IF(OR(ｴ.廃酸!$F24&gt;0,ｴ.廃酸!$F24&lt;0),ｴ.廃酸!F24,IF(J$19&gt;0,"0",0))</f>
        <v>0</v>
      </c>
      <c r="K9" s="377">
        <f>IF(OR(ｵ.廃ｱﾙｶﾘ!$F24&gt;0,ｵ.廃ｱﾙｶﾘ!$F24&lt;0),ｵ.廃ｱﾙｶﾘ!F24,IF(K$19&gt;0,"0",0))</f>
        <v>8.4</v>
      </c>
      <c r="L9" s="377">
        <f>IF(OR(ｶ.廃ﾌﾟﾗ類!F24&gt;0,ｶ.廃ﾌﾟﾗ類!F24&lt;0),ｶ.廃ﾌﾟﾗ類!F24,IF(L$19&gt;0,"0",0))</f>
        <v>1.4</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3089.8</v>
      </c>
    </row>
    <row r="10" spans="2:27" ht="24" customHeight="1" x14ac:dyDescent="0.2">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t="str">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2">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t="str">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2">
      <c r="B12" s="172">
        <v>6</v>
      </c>
      <c r="C12" s="782" t="s">
        <v>296</v>
      </c>
      <c r="D12" s="782"/>
      <c r="E12" s="782"/>
      <c r="F12" s="783"/>
      <c r="G12" s="383">
        <f>IF(OR(ｱ.燃え殻!F27&gt;0,ｱ.燃え殻!F27&lt;0),ｱ.燃え殻!F27,IF(G$19&gt;0,"0",0))</f>
        <v>0</v>
      </c>
      <c r="H12" s="383">
        <f>IF(OR(ｲ.汚泥!F27&gt;0,ｲ.汚泥!F27&lt;0),ｲ.汚泥!F27,IF(H$19&gt;0,"0",0))</f>
        <v>3064.6</v>
      </c>
      <c r="I12" s="383">
        <f>IF(OR(ｳ.廃油!F27&gt;0,ｳ.廃油!F27&lt;0),ｳ.廃油!F27,IF(I$19&gt;0,"0",0))</f>
        <v>0</v>
      </c>
      <c r="J12" s="383">
        <f>IF(OR(ｴ.廃酸!$F27&gt;0,ｴ.廃酸!$F27&lt;0),ｴ.廃酸!F27,IF(J$19&gt;0,"0",0))</f>
        <v>0</v>
      </c>
      <c r="K12" s="383" t="str">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3064.6</v>
      </c>
    </row>
    <row r="13" spans="2:27" ht="24" customHeight="1" x14ac:dyDescent="0.2">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t="str">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2">
      <c r="B14" s="172" t="s">
        <v>227</v>
      </c>
      <c r="C14" s="782" t="s">
        <v>298</v>
      </c>
      <c r="D14" s="782"/>
      <c r="E14" s="782"/>
      <c r="F14" s="783"/>
      <c r="G14" s="383">
        <f>IF(OR(ｱ.燃え殻!F29&gt;0,ｱ.燃え殻!F29&lt;0),ｱ.燃え殻!F29,IF(G$19&gt;0,"0",0))</f>
        <v>0</v>
      </c>
      <c r="H14" s="383">
        <f>IF(OR(ｲ.汚泥!F29&gt;0,ｲ.汚泥!F29&lt;0),ｲ.汚泥!F29,IF(H$19&gt;0,"0",0))</f>
        <v>15.4</v>
      </c>
      <c r="I14" s="383">
        <f>IF(OR(ｳ.廃油!F29&gt;0,ｳ.廃油!F29&lt;0),ｳ.廃油!F29,IF(I$19&gt;0,"0",0))</f>
        <v>0</v>
      </c>
      <c r="J14" s="383">
        <f>IF(OR(ｴ.廃酸!$F29&gt;0,ｴ.廃酸!$F29&lt;0),ｴ.廃酸!F29,IF(J$19&gt;0,"0",0))</f>
        <v>0</v>
      </c>
      <c r="K14" s="383">
        <f>IF(OR(ｵ.廃ｱﾙｶﾘ!$F29&gt;0,ｵ.廃ｱﾙｶﾘ!$F29&lt;0),ｵ.廃ｱﾙｶﾘ!F29,IF(K$19&gt;0,"0",0))</f>
        <v>8.4</v>
      </c>
      <c r="L14" s="383">
        <f>IF(OR(ｶ.廃ﾌﾟﾗ類!F29&gt;0,ｶ.廃ﾌﾟﾗ類!F29&lt;0),ｶ.廃ﾌﾟﾗ類!F29,IF(L$19&gt;0,"0",0))</f>
        <v>1.4</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25.2</v>
      </c>
    </row>
    <row r="15" spans="2:27" ht="24" customHeight="1" x14ac:dyDescent="0.2">
      <c r="B15" s="172" t="s">
        <v>228</v>
      </c>
      <c r="C15" s="782" t="s">
        <v>299</v>
      </c>
      <c r="D15" s="782"/>
      <c r="E15" s="782"/>
      <c r="F15" s="783"/>
      <c r="G15" s="383">
        <f>IF(OR(ｱ.燃え殻!F30&gt;0,ｱ.燃え殻!F30&lt;0),ｱ.燃え殻!F30,IF(G$19&gt;0,"0",0))</f>
        <v>0</v>
      </c>
      <c r="H15" s="383">
        <f>IF(OR(ｲ.汚泥!F30&gt;0,ｲ.汚泥!F30&lt;0),ｲ.汚泥!F30,IF(H$19&gt;0,"0",0))</f>
        <v>15.4</v>
      </c>
      <c r="I15" s="383">
        <f>IF(OR(ｳ.廃油!F30&gt;0,ｳ.廃油!F30&lt;0),ｳ.廃油!F30,IF(I$19&gt;0,"0",0))</f>
        <v>0</v>
      </c>
      <c r="J15" s="383">
        <f>IF(OR(ｴ.廃酸!$F30&gt;0,ｴ.廃酸!$F30&lt;0),ｴ.廃酸!F30,IF(J$19&gt;0,"0",0))</f>
        <v>0</v>
      </c>
      <c r="K15" s="383">
        <f>IF(OR(ｵ.廃ｱﾙｶﾘ!$F30&gt;0,ｵ.廃ｱﾙｶﾘ!$F30&lt;0),ｵ.廃ｱﾙｶﾘ!F30,IF(K$19&gt;0,"0",0))</f>
        <v>8.4</v>
      </c>
      <c r="L15" s="383">
        <f>IF(OR(ｶ.廃ﾌﾟﾗ類!F30&gt;0,ｶ.廃ﾌﾟﾗ類!F30&lt;0),ｶ.廃ﾌﾟﾗ類!F30,IF(L$19&gt;0,"0",0))</f>
        <v>1.4</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25.2</v>
      </c>
    </row>
    <row r="16" spans="2:27" ht="24" customHeight="1" x14ac:dyDescent="0.2">
      <c r="B16" s="172" t="s">
        <v>229</v>
      </c>
      <c r="C16" s="782" t="s">
        <v>300</v>
      </c>
      <c r="D16" s="782"/>
      <c r="E16" s="782"/>
      <c r="F16" s="783"/>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t="str">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t="str">
        <f t="shared" si="0"/>
        <v>0</v>
      </c>
    </row>
    <row r="17" spans="2:27" ht="24" customHeight="1" x14ac:dyDescent="0.2">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t="str">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5">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t="str">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2">
      <c r="B19" s="169"/>
      <c r="C19" s="174" t="s">
        <v>376</v>
      </c>
      <c r="D19" s="799" t="s">
        <v>377</v>
      </c>
      <c r="E19" s="799"/>
      <c r="F19" s="800"/>
      <c r="G19" s="389">
        <f>+G37+G25+G23+G22+G21-G20</f>
        <v>0</v>
      </c>
      <c r="H19" s="389">
        <f t="shared" ref="H19:Z19" si="1">+H37+H25+H23+H22+H21-H20</f>
        <v>4000</v>
      </c>
      <c r="I19" s="389">
        <f t="shared" si="1"/>
        <v>0</v>
      </c>
      <c r="J19" s="389">
        <f t="shared" si="1"/>
        <v>0</v>
      </c>
      <c r="K19" s="389">
        <f t="shared" si="1"/>
        <v>10</v>
      </c>
      <c r="L19" s="389">
        <f t="shared" si="1"/>
        <v>2</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4012</v>
      </c>
    </row>
    <row r="20" spans="2:27" ht="24" customHeight="1" thickBot="1" x14ac:dyDescent="0.25">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786" t="s">
        <v>340</v>
      </c>
      <c r="F23" s="787"/>
      <c r="G23" s="402">
        <f>+ｱ.燃え殻!$O$18</f>
        <v>0</v>
      </c>
      <c r="H23" s="402">
        <f>+ｲ.汚泥!$O$18</f>
        <v>4000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4000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784" t="s">
        <v>174</v>
      </c>
      <c r="D26" s="440" t="s">
        <v>21</v>
      </c>
      <c r="E26" s="778" t="s">
        <v>343</v>
      </c>
      <c r="F26" s="779"/>
      <c r="G26" s="409">
        <f>+G28+G29+G30+G31</f>
        <v>0</v>
      </c>
      <c r="H26" s="409">
        <f t="shared" ref="H26:Z26" si="3">+H28+H29+H30+H31</f>
        <v>20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20</v>
      </c>
    </row>
    <row r="27" spans="2:27" ht="24" customHeight="1" x14ac:dyDescent="0.2">
      <c r="B27" s="170"/>
      <c r="C27" s="784"/>
      <c r="D27" s="175" t="s">
        <v>25</v>
      </c>
      <c r="E27" s="778" t="s">
        <v>344</v>
      </c>
      <c r="F27" s="779"/>
      <c r="G27" s="409">
        <f t="shared" ref="G27:Z27" si="5">+G23-G26</f>
        <v>0</v>
      </c>
      <c r="H27" s="409">
        <f t="shared" si="5"/>
        <v>3980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3980</v>
      </c>
    </row>
    <row r="28" spans="2:27" ht="25.5" customHeight="1" x14ac:dyDescent="0.2">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5" customHeight="1" x14ac:dyDescent="0.2">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394</v>
      </c>
      <c r="C31" s="785"/>
      <c r="D31" s="129" t="s">
        <v>178</v>
      </c>
      <c r="E31" s="778" t="s">
        <v>348</v>
      </c>
      <c r="F31" s="779"/>
      <c r="G31" s="409">
        <f t="shared" ref="G31:Z31" si="6">+G32+G36</f>
        <v>0</v>
      </c>
      <c r="H31" s="409">
        <f t="shared" si="6"/>
        <v>20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20</v>
      </c>
    </row>
    <row r="32" spans="2:27" ht="24" customHeight="1" x14ac:dyDescent="0.2">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302</v>
      </c>
      <c r="C36" s="234"/>
      <c r="D36" s="235"/>
      <c r="E36" s="236" t="s">
        <v>321</v>
      </c>
      <c r="F36" s="441"/>
      <c r="G36" s="421">
        <f>+ｱ.燃え殻!$AN$21</f>
        <v>0</v>
      </c>
      <c r="H36" s="421">
        <f>+ｲ.汚泥!$AN$21</f>
        <v>20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20</v>
      </c>
    </row>
    <row r="37" spans="2:27" ht="24" customHeight="1" x14ac:dyDescent="0.2">
      <c r="B37" s="170"/>
      <c r="C37" s="776" t="s">
        <v>173</v>
      </c>
      <c r="D37" s="129" t="s">
        <v>179</v>
      </c>
      <c r="E37" s="797" t="s">
        <v>234</v>
      </c>
      <c r="F37" s="798"/>
      <c r="G37" s="424">
        <f t="shared" ref="G37:Z37" si="8">+G38+G42</f>
        <v>0</v>
      </c>
      <c r="H37" s="424">
        <f t="shared" si="8"/>
        <v>0</v>
      </c>
      <c r="I37" s="424">
        <f t="shared" si="8"/>
        <v>0</v>
      </c>
      <c r="J37" s="424">
        <f t="shared" si="8"/>
        <v>0</v>
      </c>
      <c r="K37" s="424">
        <f t="shared" si="8"/>
        <v>10</v>
      </c>
      <c r="L37" s="424">
        <f t="shared" si="8"/>
        <v>2</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12</v>
      </c>
    </row>
    <row r="38" spans="2:27" ht="24" customHeight="1" x14ac:dyDescent="0.2">
      <c r="B38" s="170"/>
      <c r="C38" s="776"/>
      <c r="D38" s="227"/>
      <c r="E38" s="225" t="s">
        <v>319</v>
      </c>
      <c r="F38" s="443"/>
      <c r="G38" s="415">
        <f t="shared" ref="G38:Z38" si="9">SUM(G39:G41)</f>
        <v>0</v>
      </c>
      <c r="H38" s="415">
        <f t="shared" si="9"/>
        <v>0</v>
      </c>
      <c r="I38" s="415">
        <f t="shared" si="9"/>
        <v>0</v>
      </c>
      <c r="J38" s="415">
        <f t="shared" si="9"/>
        <v>0</v>
      </c>
      <c r="K38" s="415">
        <f t="shared" si="9"/>
        <v>10</v>
      </c>
      <c r="L38" s="415">
        <f t="shared" si="9"/>
        <v>2</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12</v>
      </c>
    </row>
    <row r="39" spans="2:27" ht="24" customHeight="1" x14ac:dyDescent="0.2">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2">
      <c r="B40" s="170"/>
      <c r="C40" s="776"/>
      <c r="D40" s="228"/>
      <c r="E40" s="223"/>
      <c r="F40" s="221" t="s">
        <v>318</v>
      </c>
      <c r="G40" s="418">
        <f>+ｱ.燃え殻!$Z$29</f>
        <v>0</v>
      </c>
      <c r="H40" s="418">
        <f>+ｲ.汚泥!$Z$29</f>
        <v>0</v>
      </c>
      <c r="I40" s="418">
        <f>+ｳ.廃油!$Z$29</f>
        <v>0</v>
      </c>
      <c r="J40" s="418">
        <f>+ｴ.廃酸!$Z$29</f>
        <v>0</v>
      </c>
      <c r="K40" s="418">
        <f>+ｵ.廃ｱﾙｶﾘ!$Z$29</f>
        <v>10</v>
      </c>
      <c r="L40" s="418">
        <f>+ｶ.廃ﾌﾟﾗ類!$Z$29</f>
        <v>2</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12</v>
      </c>
    </row>
    <row r="41" spans="2:27" ht="24" customHeight="1" x14ac:dyDescent="0.2">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235</v>
      </c>
      <c r="D43" s="795" t="s">
        <v>349</v>
      </c>
      <c r="E43" s="795"/>
      <c r="F43" s="796"/>
      <c r="G43" s="427">
        <f>+ｱ.燃え殻!$AK$27</f>
        <v>0</v>
      </c>
      <c r="H43" s="427">
        <f>+ｲ.汚泥!$AK$27</f>
        <v>20</v>
      </c>
      <c r="I43" s="427">
        <f>+ｳ.廃油!$AK$27</f>
        <v>0</v>
      </c>
      <c r="J43" s="427">
        <f>+ｴ.廃酸!$AK$27</f>
        <v>0</v>
      </c>
      <c r="K43" s="427">
        <f>+ｵ.廃ｱﾙｶﾘ!$AK$27</f>
        <v>10</v>
      </c>
      <c r="L43" s="427">
        <f>+ｶ.廃ﾌﾟﾗ類!$AK$27</f>
        <v>2</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32</v>
      </c>
    </row>
    <row r="44" spans="2:27" ht="24" customHeight="1" x14ac:dyDescent="0.2">
      <c r="B44" s="170"/>
      <c r="C44" s="177"/>
      <c r="D44" s="175" t="s">
        <v>188</v>
      </c>
      <c r="E44" s="778" t="s">
        <v>236</v>
      </c>
      <c r="F44" s="779"/>
      <c r="G44" s="430">
        <f>+ｱ.燃え殻!$AK$30</f>
        <v>0</v>
      </c>
      <c r="H44" s="430">
        <f>+ｲ.汚泥!$AK$30</f>
        <v>20</v>
      </c>
      <c r="I44" s="430">
        <f>+ｳ.廃油!$AK$30</f>
        <v>0</v>
      </c>
      <c r="J44" s="430">
        <f>+ｴ.廃酸!$AK$30</f>
        <v>0</v>
      </c>
      <c r="K44" s="430">
        <f>+ｵ.廃ｱﾙｶﾘ!$AK$30</f>
        <v>10</v>
      </c>
      <c r="L44" s="430">
        <f>+ｶ.廃ﾌﾟﾗ類!$AK$30</f>
        <v>2</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32</v>
      </c>
    </row>
    <row r="45" spans="2:27" ht="24" customHeight="1" x14ac:dyDescent="0.2">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2">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 customHeight="1" thickBot="1" x14ac:dyDescent="0.25">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95"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IF(G9="0",+G19+G20,+G9+G19+G20)</f>
        <v>0</v>
      </c>
      <c r="H55" s="480">
        <f t="shared" ref="H55:Z55" si="10">IF(H9="0",+H19+H20,+H9+H19+H20)</f>
        <v>7080</v>
      </c>
      <c r="I55" s="480">
        <f t="shared" si="10"/>
        <v>0</v>
      </c>
      <c r="J55" s="480">
        <f t="shared" si="10"/>
        <v>0</v>
      </c>
      <c r="K55" s="480">
        <f t="shared" si="10"/>
        <v>18.399999999999999</v>
      </c>
      <c r="L55" s="480">
        <f t="shared" si="10"/>
        <v>3.4</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0</v>
      </c>
      <c r="AA55" s="481">
        <f>+AA9+AA19+AA20</f>
        <v>7101.8</v>
      </c>
    </row>
    <row r="56" spans="6:27" ht="13.2" x14ac:dyDescent="0.2">
      <c r="F56" s="76"/>
    </row>
    <row r="57" spans="6:27" ht="13.2" x14ac:dyDescent="0.2">
      <c r="F57" s="76"/>
    </row>
    <row r="58" spans="6:27" ht="13.2" x14ac:dyDescent="0.2">
      <c r="F58" s="76"/>
    </row>
    <row r="59" spans="6:27" ht="13.2" x14ac:dyDescent="0.2">
      <c r="F59" s="76"/>
    </row>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3203125" style="22" customWidth="1"/>
    <col min="3" max="3" width="2.77734375" style="22" customWidth="1"/>
    <col min="4" max="4" width="3.33203125" style="22" customWidth="1"/>
    <col min="5" max="5" width="8.7773437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16384" width="9" style="22"/>
  </cols>
  <sheetData>
    <row r="1" spans="1:23" ht="16.2" customHeight="1" x14ac:dyDescent="0.2">
      <c r="C1" s="82" t="s">
        <v>351</v>
      </c>
    </row>
    <row r="2" spans="1:23" ht="16.2" customHeight="1" x14ac:dyDescent="0.2">
      <c r="C2" s="82"/>
    </row>
    <row r="3" spans="1:23" ht="13.95" customHeight="1" thickBot="1" x14ac:dyDescent="0.2">
      <c r="U3" s="104"/>
      <c r="V3" s="104"/>
      <c r="W3" s="104"/>
    </row>
    <row r="4" spans="1:23" ht="13.2" x14ac:dyDescent="0.2">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2" customHeight="1" x14ac:dyDescent="0.15">
      <c r="C6" s="608" t="s">
        <v>416</v>
      </c>
      <c r="D6" s="608"/>
      <c r="E6" s="608"/>
      <c r="F6" s="608"/>
      <c r="G6" s="608"/>
      <c r="H6" s="608"/>
      <c r="I6" s="608"/>
      <c r="J6" s="608"/>
      <c r="K6" s="608"/>
      <c r="L6" s="608"/>
      <c r="M6" s="608"/>
      <c r="N6" s="608"/>
      <c r="O6" s="608"/>
      <c r="P6" s="608"/>
      <c r="Q6" s="608"/>
      <c r="R6" s="608"/>
      <c r="S6" s="608"/>
      <c r="T6" s="608"/>
      <c r="U6" s="608"/>
    </row>
    <row r="7" spans="1:23" ht="13.2"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99999999999999" customHeight="1" x14ac:dyDescent="0.15">
      <c r="C10" s="86"/>
      <c r="U10" s="87"/>
    </row>
    <row r="11" spans="1:23" ht="13.2" x14ac:dyDescent="0.2">
      <c r="C11" s="86"/>
      <c r="P11" s="842" t="str">
        <f>+表紙!P35</f>
        <v>令和    年    月    日</v>
      </c>
      <c r="Q11" s="843"/>
      <c r="R11" s="843"/>
      <c r="S11" s="843"/>
      <c r="T11" s="844"/>
      <c r="U11" s="281"/>
    </row>
    <row r="12" spans="1:23" ht="13.2" customHeight="1" x14ac:dyDescent="0.15">
      <c r="C12" s="86"/>
      <c r="S12" s="43"/>
      <c r="T12" s="43"/>
      <c r="U12" s="88"/>
    </row>
    <row r="13" spans="1:23" ht="13.2" x14ac:dyDescent="0.2">
      <c r="C13" s="852">
        <f>+表紙!C37</f>
        <v>0</v>
      </c>
      <c r="D13" s="853"/>
      <c r="E13" s="853"/>
      <c r="F13" s="853"/>
      <c r="G13" s="23" t="s">
        <v>5</v>
      </c>
      <c r="H13" s="23"/>
      <c r="U13" s="87"/>
    </row>
    <row r="14" spans="1:23" ht="13.2" customHeight="1" x14ac:dyDescent="0.15">
      <c r="C14" s="86"/>
      <c r="U14" s="87"/>
    </row>
    <row r="15" spans="1:23" ht="13.2"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神奈川県横浜市鶴見区鶴見中央3-6-31</v>
      </c>
      <c r="M16" s="851"/>
      <c r="N16" s="851"/>
      <c r="O16" s="851"/>
      <c r="P16" s="851"/>
      <c r="Q16" s="851"/>
      <c r="R16" s="851"/>
      <c r="S16" s="851"/>
      <c r="T16" s="851"/>
      <c r="U16" s="282"/>
    </row>
    <row r="17" spans="1:21" ht="26.25" customHeight="1" x14ac:dyDescent="0.15">
      <c r="C17" s="86"/>
      <c r="I17" s="25"/>
      <c r="J17" s="25" t="s">
        <v>7</v>
      </c>
      <c r="K17" s="25"/>
      <c r="L17" s="851" t="str">
        <f>+表紙!L41</f>
        <v>岩瀬メッキ株式会社
代表取締役　岩瀬　敬一</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045-521-9667</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岩瀬メッキ株式会社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2079</v>
      </c>
      <c r="Q25" s="823"/>
      <c r="R25" s="823"/>
      <c r="S25" s="823"/>
      <c r="T25" s="823"/>
      <c r="U25" s="824"/>
    </row>
    <row r="26" spans="1:21" ht="26.25" customHeight="1" x14ac:dyDescent="0.15">
      <c r="C26" s="570" t="s">
        <v>11</v>
      </c>
      <c r="D26" s="571"/>
      <c r="E26" s="572"/>
      <c r="F26" s="838" t="str">
        <f>+表紙!F50</f>
        <v>神奈川県横浜市鶴見区鶴見中央3-6-31</v>
      </c>
      <c r="G26" s="839"/>
      <c r="H26" s="839"/>
      <c r="I26" s="839"/>
      <c r="J26" s="839"/>
      <c r="K26" s="839"/>
      <c r="L26" s="839"/>
      <c r="M26" s="839"/>
      <c r="N26" s="341" t="s">
        <v>172</v>
      </c>
      <c r="O26"/>
      <c r="P26"/>
      <c r="Q26" s="833" t="str">
        <f>IF(+表紙!Q50="","",+表紙!Q50)</f>
        <v>045-521-9667</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Ｅ24－金属製品製造業</v>
      </c>
      <c r="G30" s="826"/>
      <c r="H30" s="826"/>
      <c r="I30" s="826"/>
      <c r="J30" s="826"/>
      <c r="K30" s="826"/>
      <c r="L30" s="32" t="s">
        <v>48</v>
      </c>
      <c r="M30" s="32"/>
      <c r="N30" s="632" t="str">
        <f>IF(COUNTA(表紙!N54)=1,+表紙!N54,"")</f>
        <v>金属製品への表面処理加工</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2"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9</v>
      </c>
      <c r="G37" s="865"/>
      <c r="H37" s="865"/>
      <c r="I37" s="865"/>
      <c r="J37" s="865"/>
      <c r="K37" s="865"/>
      <c r="L37" s="865"/>
      <c r="M37" s="865"/>
      <c r="N37" s="865"/>
      <c r="O37" s="865"/>
      <c r="P37" s="865"/>
      <c r="Q37" s="865"/>
      <c r="R37" s="865"/>
      <c r="S37" s="865"/>
      <c r="T37" s="865"/>
      <c r="U37" s="866"/>
    </row>
    <row r="38" spans="3:21" ht="13.95"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5"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5"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5"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5"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5"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5"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5"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5"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5"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5"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5"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2"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5"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5"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5"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5"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5"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5"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5"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5"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5"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5"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3</v>
      </c>
      <c r="L65" s="873"/>
      <c r="M65" s="873"/>
      <c r="N65" s="35" t="s">
        <v>47</v>
      </c>
      <c r="O65" s="35"/>
      <c r="P65" s="4"/>
      <c r="Q65" s="867" t="s">
        <v>353</v>
      </c>
      <c r="R65" s="867"/>
      <c r="S65" s="867"/>
      <c r="T65" s="867"/>
      <c r="U65" s="868"/>
      <c r="V65" s="292"/>
      <c r="W65" s="292"/>
    </row>
    <row r="66" spans="1:24" ht="18" customHeight="1" x14ac:dyDescent="0.2">
      <c r="A66" s="22">
        <v>6</v>
      </c>
      <c r="C66" s="891"/>
      <c r="D66" s="488"/>
      <c r="E66" s="523"/>
      <c r="F66" s="186" t="s">
        <v>200</v>
      </c>
      <c r="G66" s="193"/>
      <c r="H66" s="193"/>
      <c r="I66" s="193"/>
      <c r="J66" s="193"/>
      <c r="K66" s="871">
        <f>+表紙!K90</f>
        <v>3089.8</v>
      </c>
      <c r="L66" s="871"/>
      <c r="M66" s="871"/>
      <c r="N66" s="871"/>
      <c r="O66" s="871"/>
      <c r="P66" s="193" t="s">
        <v>13</v>
      </c>
      <c r="Q66" s="869"/>
      <c r="R66" s="869"/>
      <c r="S66" s="869"/>
      <c r="T66" s="869"/>
      <c r="U66" s="870"/>
      <c r="V66" s="292"/>
      <c r="W66" s="292"/>
      <c r="X66" s="102"/>
    </row>
    <row r="67" spans="1:24" ht="13.95" customHeight="1" x14ac:dyDescent="0.2">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5"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5"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5"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5"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5"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5"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5"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5"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3</v>
      </c>
      <c r="L80" s="873"/>
      <c r="M80" s="873"/>
      <c r="N80" s="35" t="s">
        <v>47</v>
      </c>
      <c r="O80" s="35"/>
      <c r="P80" s="4"/>
      <c r="Q80" s="867" t="s">
        <v>354</v>
      </c>
      <c r="R80" s="867"/>
      <c r="S80" s="867"/>
      <c r="T80" s="867"/>
      <c r="U80" s="868"/>
      <c r="V80" s="292"/>
      <c r="W80" s="292"/>
      <c r="X80" s="165"/>
    </row>
    <row r="81" spans="1:24" ht="18" customHeight="1" x14ac:dyDescent="0.2">
      <c r="A81" s="22">
        <v>8</v>
      </c>
      <c r="C81" s="863"/>
      <c r="D81" s="537"/>
      <c r="E81" s="634"/>
      <c r="F81" s="186" t="s">
        <v>200</v>
      </c>
      <c r="G81" s="193"/>
      <c r="H81" s="193"/>
      <c r="I81" s="193"/>
      <c r="J81" s="193"/>
      <c r="K81" s="871">
        <f>+表紙!K105</f>
        <v>4012</v>
      </c>
      <c r="L81" s="871"/>
      <c r="M81" s="871"/>
      <c r="N81" s="871"/>
      <c r="O81" s="871"/>
      <c r="P81" s="246" t="s">
        <v>13</v>
      </c>
      <c r="Q81" s="869"/>
      <c r="R81" s="869"/>
      <c r="S81" s="869"/>
      <c r="T81" s="869"/>
      <c r="U81" s="870"/>
      <c r="V81" s="292"/>
      <c r="W81" s="292"/>
      <c r="X81" s="102"/>
    </row>
    <row r="82" spans="1:24" ht="13.95" customHeight="1" x14ac:dyDescent="0.2">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5"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5"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5"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5"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5"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5"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5"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5"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5"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5"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5"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5"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5"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5"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5"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5"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5"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5"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5"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5"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5"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5"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5"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5"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5"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5"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5"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5"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5"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5"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5"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5"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5"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5"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5"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5"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5"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5"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50000000000003"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50000000000003" customHeight="1" x14ac:dyDescent="0.15">
      <c r="C134" s="195"/>
      <c r="D134" s="537"/>
      <c r="E134" s="634"/>
      <c r="F134" s="631" t="s">
        <v>258</v>
      </c>
      <c r="G134" s="632"/>
      <c r="H134" s="632"/>
      <c r="I134" s="632"/>
      <c r="J134" s="632"/>
      <c r="K134" s="874">
        <f>+表紙!K158</f>
        <v>3064.6</v>
      </c>
      <c r="L134" s="874"/>
      <c r="M134" s="874"/>
      <c r="N134" s="874"/>
      <c r="O134" s="874"/>
      <c r="P134" s="196" t="s">
        <v>13</v>
      </c>
      <c r="Q134" s="520" t="s">
        <v>255</v>
      </c>
      <c r="R134" s="520"/>
      <c r="S134" s="520"/>
      <c r="T134" s="520"/>
      <c r="U134" s="521"/>
      <c r="V134" s="292"/>
      <c r="W134" s="292"/>
      <c r="X134" s="179"/>
    </row>
    <row r="135" spans="3:24" ht="13.95"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5"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5"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5"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5"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5"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5"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5"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5"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5"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50000000000003"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50000000000003" customHeight="1" x14ac:dyDescent="0.15">
      <c r="C146" s="195"/>
      <c r="D146" s="537"/>
      <c r="E146" s="634"/>
      <c r="F146" s="631" t="s">
        <v>262</v>
      </c>
      <c r="G146" s="632"/>
      <c r="H146" s="632"/>
      <c r="I146" s="632"/>
      <c r="J146" s="632"/>
      <c r="K146" s="874">
        <f>+表紙!K170</f>
        <v>3980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5"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5"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5"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5"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5"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5"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5"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5"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5"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5"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5"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5"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5"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5"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5"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5"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5"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5"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5"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5"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5"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5"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5"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5"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5"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5"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5"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2" customHeight="1" x14ac:dyDescent="0.15">
      <c r="C184" s="195"/>
      <c r="D184" s="537"/>
      <c r="E184" s="634"/>
      <c r="F184" s="640" t="s">
        <v>267</v>
      </c>
      <c r="G184" s="641"/>
      <c r="H184" s="641"/>
      <c r="I184" s="641"/>
      <c r="J184" s="641"/>
      <c r="K184" s="874">
        <f>+表紙!K208</f>
        <v>25.2</v>
      </c>
      <c r="L184" s="874"/>
      <c r="M184" s="874"/>
      <c r="N184" s="874"/>
      <c r="O184" s="874"/>
      <c r="P184" s="198" t="s">
        <v>13</v>
      </c>
      <c r="Q184" s="898" t="s">
        <v>293</v>
      </c>
      <c r="R184" s="899"/>
      <c r="S184" s="899"/>
      <c r="T184" s="899"/>
      <c r="U184" s="900"/>
      <c r="V184" s="292"/>
      <c r="W184" s="292"/>
      <c r="X184" s="179"/>
    </row>
    <row r="185" spans="3:24" ht="43.2" customHeight="1" x14ac:dyDescent="0.15">
      <c r="C185" s="195"/>
      <c r="D185" s="537"/>
      <c r="E185" s="634"/>
      <c r="F185" s="263"/>
      <c r="G185" s="631" t="s">
        <v>223</v>
      </c>
      <c r="H185" s="632"/>
      <c r="I185" s="632"/>
      <c r="J185" s="632"/>
      <c r="K185" s="874">
        <f>+表紙!K209</f>
        <v>25.2</v>
      </c>
      <c r="L185" s="874"/>
      <c r="M185" s="874"/>
      <c r="N185" s="874"/>
      <c r="O185" s="874"/>
      <c r="P185" s="346" t="s">
        <v>13</v>
      </c>
      <c r="Q185" s="901"/>
      <c r="R185" s="902"/>
      <c r="S185" s="902"/>
      <c r="T185" s="902"/>
      <c r="U185" s="903"/>
      <c r="V185" s="292"/>
      <c r="W185" s="292"/>
      <c r="X185" s="179"/>
    </row>
    <row r="186" spans="3:24" ht="43.2" customHeight="1" x14ac:dyDescent="0.15">
      <c r="C186" s="195"/>
      <c r="D186" s="537"/>
      <c r="E186" s="634"/>
      <c r="F186" s="263"/>
      <c r="G186" s="631" t="s">
        <v>224</v>
      </c>
      <c r="H186" s="632"/>
      <c r="I186" s="632"/>
      <c r="J186" s="632"/>
      <c r="K186" s="874" t="str">
        <f>+表紙!K210</f>
        <v>0</v>
      </c>
      <c r="L186" s="874"/>
      <c r="M186" s="874"/>
      <c r="N186" s="874"/>
      <c r="O186" s="874"/>
      <c r="P186" s="346" t="s">
        <v>13</v>
      </c>
      <c r="Q186" s="901"/>
      <c r="R186" s="902"/>
      <c r="S186" s="902"/>
      <c r="T186" s="902"/>
      <c r="U186" s="903"/>
      <c r="V186" s="292"/>
      <c r="W186" s="292"/>
      <c r="X186" s="179"/>
    </row>
    <row r="187" spans="3:24" ht="43.2"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2"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5"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5"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5"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5"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5"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5"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5"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5"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5"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5"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32</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32</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5"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5"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5"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5"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5"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5"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5"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5"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5"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5"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95"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95" customHeight="1" x14ac:dyDescent="0.15">
      <c r="C218" s="358"/>
      <c r="D218" s="359"/>
      <c r="E218" s="359"/>
      <c r="I218" s="291"/>
      <c r="J218" s="291"/>
      <c r="K218" s="291"/>
      <c r="L218" s="25"/>
      <c r="M218" s="25"/>
      <c r="N218" s="25"/>
      <c r="O218" s="193"/>
      <c r="P218" s="193"/>
      <c r="Q218" s="193"/>
      <c r="R218" s="193"/>
      <c r="S218" s="291"/>
      <c r="T218" s="291"/>
      <c r="U218" s="291"/>
    </row>
    <row r="219" spans="1:22" ht="19.95" customHeight="1" x14ac:dyDescent="0.15">
      <c r="C219" s="358"/>
      <c r="D219" s="359"/>
      <c r="E219" s="359"/>
      <c r="I219" s="291"/>
      <c r="J219" s="291"/>
      <c r="K219" s="291"/>
      <c r="L219" s="25"/>
      <c r="M219" s="25"/>
      <c r="N219" s="25"/>
      <c r="O219" s="193"/>
      <c r="P219" s="193"/>
      <c r="Q219" s="193"/>
      <c r="R219" s="193"/>
      <c r="S219" s="291"/>
      <c r="T219" s="291"/>
      <c r="U219" s="291"/>
    </row>
    <row r="220" spans="1:22" ht="19.95" customHeight="1" x14ac:dyDescent="0.15">
      <c r="C220" s="358"/>
      <c r="D220" s="359"/>
      <c r="E220" s="359"/>
      <c r="I220" s="291"/>
      <c r="J220" s="291"/>
      <c r="K220" s="291"/>
      <c r="L220" s="25"/>
      <c r="M220" s="25"/>
      <c r="N220" s="25"/>
      <c r="O220" s="193"/>
      <c r="P220" s="193"/>
      <c r="Q220" s="193"/>
      <c r="R220" s="193"/>
      <c r="S220" s="291"/>
      <c r="T220" s="291"/>
      <c r="U220" s="291"/>
    </row>
    <row r="221" spans="1:22" ht="19.95" customHeight="1" x14ac:dyDescent="0.15">
      <c r="C221" s="358"/>
      <c r="D221" s="359"/>
      <c r="E221" s="359"/>
      <c r="I221" s="291"/>
      <c r="J221" s="291"/>
      <c r="K221" s="291"/>
      <c r="L221" s="25"/>
      <c r="M221" s="25"/>
      <c r="N221" s="25"/>
      <c r="O221" s="193"/>
      <c r="P221" s="193"/>
      <c r="Q221" s="193"/>
      <c r="R221" s="193"/>
      <c r="S221" s="291"/>
      <c r="T221" s="291"/>
      <c r="U221" s="291"/>
    </row>
    <row r="222" spans="1:22" ht="19.95"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50000000000003"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50000000000003"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2"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50000000000003"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4.9"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39.9"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AK32" sqref="AK32:AN34"/>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4000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4000</v>
      </c>
      <c r="P18" s="664"/>
      <c r="Q18" s="664"/>
      <c r="R18" s="664"/>
      <c r="S18" s="57" t="s">
        <v>14</v>
      </c>
      <c r="T18"/>
      <c r="U18" s="270"/>
      <c r="V18"/>
      <c r="W18" s="213"/>
      <c r="X18" s="742">
        <f>+ROUND(AG9,1)+ROUND(AG12,1)+ROUND(AG15,1)+AG18</f>
        <v>20</v>
      </c>
      <c r="Y18" s="743"/>
      <c r="Z18" s="743"/>
      <c r="AA18" s="57" t="s">
        <v>4</v>
      </c>
      <c r="AB18" s="212"/>
      <c r="AC18" s="212"/>
      <c r="AD18" s="709"/>
      <c r="AG18" s="699">
        <f>+ROUND(AN18,1)+ROUND(AN21,1)</f>
        <v>20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3980</v>
      </c>
      <c r="Y21" s="743"/>
      <c r="Z21" s="743"/>
      <c r="AA21" s="57" t="s">
        <v>4</v>
      </c>
      <c r="AB21" s="137"/>
      <c r="AC21" s="58"/>
      <c r="AD21" s="710"/>
      <c r="AF21" s="58"/>
      <c r="AG21" s="58"/>
      <c r="AH21" s="61"/>
      <c r="AI21" s="58"/>
      <c r="AJ21" s="58"/>
      <c r="AK21" s="58"/>
      <c r="AL21" s="58"/>
      <c r="AM21" s="151"/>
      <c r="AN21" s="103">
        <v>20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3080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3064.6</v>
      </c>
      <c r="G27" s="712"/>
      <c r="H27" s="214" t="s">
        <v>198</v>
      </c>
      <c r="L27" s="709"/>
      <c r="O27" s="699">
        <f>+Q30+ROUND(Q33,1)</f>
        <v>0</v>
      </c>
      <c r="P27" s="700"/>
      <c r="Q27" s="700"/>
      <c r="R27" s="700"/>
      <c r="S27" s="49" t="s">
        <v>38</v>
      </c>
      <c r="T27" s="70"/>
      <c r="U27" s="70"/>
      <c r="X27" s="68" t="s">
        <v>39</v>
      </c>
      <c r="Y27" s="71"/>
      <c r="AG27" s="58"/>
      <c r="AH27" s="58"/>
      <c r="AI27" s="58"/>
      <c r="AJ27" s="58"/>
      <c r="AK27" s="742">
        <f>+AG18+O27</f>
        <v>20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15.4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15.4</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v>20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2" workbookViewId="0">
      <selection activeCell="Z30" sqref="Z30:AD30"/>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8.4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v>
      </c>
      <c r="P27" s="700"/>
      <c r="Q27" s="700"/>
      <c r="R27" s="700"/>
      <c r="S27" s="49" t="s">
        <v>38</v>
      </c>
      <c r="T27" s="70"/>
      <c r="U27" s="70"/>
      <c r="X27" s="68" t="s">
        <v>39</v>
      </c>
      <c r="Y27" s="71"/>
      <c r="AG27" s="58"/>
      <c r="AH27" s="58"/>
      <c r="AI27" s="58"/>
      <c r="AJ27" s="58"/>
      <c r="AK27" s="742">
        <f>+AG18+O27</f>
        <v>10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8.4</v>
      </c>
      <c r="G29" s="712"/>
      <c r="H29" s="214" t="s">
        <v>198</v>
      </c>
      <c r="L29" s="709"/>
      <c r="O29" s="61"/>
      <c r="P29" s="148"/>
      <c r="Q29" s="56" t="s">
        <v>183</v>
      </c>
      <c r="R29" s="676" t="s">
        <v>33</v>
      </c>
      <c r="S29" s="692"/>
      <c r="T29" s="692"/>
      <c r="U29" s="693"/>
      <c r="V29" s="53"/>
      <c r="W29" s="72"/>
      <c r="X29" s="697" t="s">
        <v>315</v>
      </c>
      <c r="Y29" s="698"/>
      <c r="Z29" s="690">
        <v>10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8.4</v>
      </c>
      <c r="G30" s="712"/>
      <c r="H30" s="214" t="s">
        <v>198</v>
      </c>
      <c r="L30" s="709"/>
      <c r="O30" s="61"/>
      <c r="Q30" s="699">
        <f>+ROUND(Z28,1)+ROUND(Z29,1)+ROUND(Z30,1)</f>
        <v>10</v>
      </c>
      <c r="R30" s="700"/>
      <c r="S30" s="700"/>
      <c r="T30" s="700"/>
      <c r="U30" s="49" t="s">
        <v>16</v>
      </c>
      <c r="X30" s="697" t="s">
        <v>186</v>
      </c>
      <c r="Y30" s="698"/>
      <c r="Z30" s="690"/>
      <c r="AA30" s="691"/>
      <c r="AB30" s="691"/>
      <c r="AC30" s="691"/>
      <c r="AD30" s="691"/>
      <c r="AE30" s="49" t="s">
        <v>13</v>
      </c>
      <c r="AK30" s="651">
        <v>10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abSelected="1" topLeftCell="E19" workbookViewId="0">
      <selection activeCell="AB26" sqref="AB26"/>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v>
      </c>
      <c r="P27" s="700"/>
      <c r="Q27" s="700"/>
      <c r="R27" s="700"/>
      <c r="S27" s="49" t="s">
        <v>38</v>
      </c>
      <c r="T27" s="70"/>
      <c r="U27" s="70"/>
      <c r="X27" s="68" t="s">
        <v>39</v>
      </c>
      <c r="Y27" s="71"/>
      <c r="AG27" s="58"/>
      <c r="AH27" s="58"/>
      <c r="AI27" s="58"/>
      <c r="AJ27" s="58"/>
      <c r="AK27" s="742">
        <f>+AG18+O27</f>
        <v>2</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1.4</v>
      </c>
      <c r="G29" s="712"/>
      <c r="H29" s="214" t="s">
        <v>198</v>
      </c>
      <c r="L29" s="709"/>
      <c r="O29" s="61"/>
      <c r="P29" s="148"/>
      <c r="Q29" s="56" t="s">
        <v>183</v>
      </c>
      <c r="R29" s="676" t="s">
        <v>33</v>
      </c>
      <c r="S29" s="692"/>
      <c r="T29" s="692"/>
      <c r="U29" s="693"/>
      <c r="V29" s="53"/>
      <c r="W29" s="72"/>
      <c r="X29" s="697" t="s">
        <v>315</v>
      </c>
      <c r="Y29" s="698"/>
      <c r="Z29" s="690">
        <v>2</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1.4</v>
      </c>
      <c r="G30" s="712"/>
      <c r="H30" s="214" t="s">
        <v>198</v>
      </c>
      <c r="L30" s="709"/>
      <c r="O30" s="61"/>
      <c r="Q30" s="699">
        <f>+ROUND(Z28,1)+ROUND(Z29,1)+ROUND(Z30,1)</f>
        <v>2</v>
      </c>
      <c r="R30" s="700"/>
      <c r="S30" s="700"/>
      <c r="T30" s="700"/>
      <c r="U30" s="49" t="s">
        <v>16</v>
      </c>
      <c r="X30" s="697" t="s">
        <v>186</v>
      </c>
      <c r="Y30" s="698"/>
      <c r="Z30" s="690"/>
      <c r="AA30" s="691"/>
      <c r="AB30" s="691"/>
      <c r="AC30" s="691"/>
      <c r="AD30" s="691"/>
      <c r="AE30" s="49" t="s">
        <v>13</v>
      </c>
      <c r="AK30" s="651">
        <v>2</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 customHeight="1" thickBot="1" x14ac:dyDescent="0.25">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8" ht="27" customHeight="1" x14ac:dyDescent="0.15">
      <c r="F1" s="44"/>
      <c r="R1" s="92" t="s">
        <v>96</v>
      </c>
      <c r="S1" s="92" t="s">
        <v>352</v>
      </c>
    </row>
    <row r="2" spans="2:48"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岩瀬メッキ株式会社</v>
      </c>
      <c r="AF5" s="653"/>
      <c r="AG5" s="653"/>
      <c r="AH5" s="653"/>
      <c r="AI5" s="653"/>
      <c r="AJ5" s="653"/>
      <c r="AK5" s="653"/>
      <c r="AL5" s="653"/>
      <c r="AM5" s="653"/>
      <c r="AN5" s="653"/>
      <c r="AO5" s="653"/>
      <c r="AP5" s="653"/>
      <c r="AQ5" s="653"/>
      <c r="AR5" s="653"/>
      <c r="AS5" s="653"/>
      <c r="AT5" s="653"/>
      <c r="AU5" s="653"/>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 customHeight="1" thickBot="1" x14ac:dyDescent="0.25">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 customHeight="1" thickTop="1" thickBot="1" x14ac:dyDescent="0.25">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2025-06-10T05:06:23Z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