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53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S29" i="95" l="1"/>
  <c r="R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<sst xmlns="http://schemas.openxmlformats.org/spreadsheetml/2006/main" count="2773" uniqueCount="438">
  <si>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</si>
  <si>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</si>
  <si>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</si>
  <si>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</si>
  <si>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</si>
  <si>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</si>
  <si>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</si>
  <si>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</si>
  <si>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</si>
  <si>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</si>
  <si>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</si>
  <si>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</si>
  <si>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</si>
  <si>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</si>
  <si>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</si>
  <si>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</si>
  <si>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</si>
  <si>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</si>
  <si>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</si>
  <si>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</si>
  <si>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</si>
  <si>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</si>
  <si>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</si>
  <si>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</si>
  <si>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</si>
  <si>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</si>
  <si>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</si>
  <si>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</si>
  <si>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</si>
  <si>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</si>
  <si>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</si>
  <si>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</si>
  <si>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</si>
  <si>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</si>
  <si>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</si>
  <si>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</si>
  <si>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</si>
  <si>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</si>
  <si>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</si>
  <si>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</si>
  <si>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</si>
  <si>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</si>
  <si>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</si>
  <si>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</si>
  <si>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</si>
  <si>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</si>
  <si>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</si>
  <si>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</si>
  <si>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</si>
  <si>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</si>
  <si>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</si>
  <si>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</si>
  <si>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</si>
  <si>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</si>
  <si>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</si>
  <si>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</si>
  <si>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</si>
  <si>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</si>
  <si>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</si>
  <si>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</si>
  <si>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</si>
  <si>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</si>
  <si>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</si>
  <si>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</si>
  <si>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</si>
  <si>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</si>
  <si>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</si>
  <si>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</si>
  <si>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</si>
  <si>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</si>
  <si>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</si>
  <si>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</si>
  <si>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</si>
  <si>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</si>
  <si>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</si>
  <si>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</si>
  <si>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</si>
  <si>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</si>
  <si>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</si>
  <si>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</si>
  <si>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</si>
  <si>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</si>
  <si>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</si>
  <si>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</si>
  <si>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</si>
  <si>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</si>
  <si>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</si>
  <si>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</si>
  <si>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</si>
  <si>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</si>
  <si>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</si>
  <si>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</si>
  <si>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</si>
  <si>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</si>
  <si>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</si>
  <si>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</si>
  <si>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</si>
  <si>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</si>
  <si>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</si>
  <si>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</si>
  <si>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</si>
  <si>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</si>
  <si>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</si>
  <si>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</si>
  <si>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</si>
  <si>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</si>
  <si>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</si>
  <si>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</si>
  <si>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</si>
  <si>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</si>
  <si>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</si>
  <si>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</si>
  <si>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</si>
  <si>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</si>
  <si>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</si>
  <si>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</si>
  <si>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</si>
  <si>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</si>
  <si>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</si>
  <si>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</si>
  <si>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</si>
  <si>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</si>
  <si>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</si>
  <si>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</si>
  <si>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</si>
  <si>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</si>
  <si>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</si>
  <si>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</si>
  <si>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</si>
  <si>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</si>
  <si>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</si>
  <si>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</si>
  <si>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</si>
  <si>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</si>
  <si>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</si>
  <si>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</si>
  <si>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</si>
  <si>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</si>
  <si>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</si>
  <si>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</si>
  <si>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</si>
  <si>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</si>
  <si>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</si>
  <si>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</si>
  <si>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</si>
  <si>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</si>
  <si>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</si>
  <si>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</si>
  <si>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</si>
  <si>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</si>
  <si>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</si>
  <si>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</si>
  <si>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</si>
  <si>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</si>
  <si>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</si>
  <si>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</si>
  <si>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</si>
  <si>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</si>
  <si>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</si>
  <si>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</si>
  <si>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</si>
  <si>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</si>
  <si>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</si>
  <si>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</si>
  <si>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</si>
  <si>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</si>
  <si>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</si>
  <si>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</si>
  <si>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</si>
  <si>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</si>
  <si>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</si>
  <si>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</si>
  <si>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</si>
  <si>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</si>
  <si>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</si>
  <si>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</si>
  <si>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</si>
  <si>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</si>
  <si>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</si>
  <si>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</si>
  <si>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</si>
  <si>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</si>
  <si>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</si>
  <si>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</si>
  <si>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</si>
  <si>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</si>
  <si>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</si>
  <si>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</si>
  <si>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</si>
  <si>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</si>
  <si>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</si>
  <si>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</si>
  <si>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</si>
  <si>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</si>
  <si>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</si>
  <si>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</si>
  <si>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</si>
  <si>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</si>
  <si>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</si>
  <si>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</si>
  <si>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</si>
  <si>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</si>
  <si>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</si>
  <si>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</si>
  <si>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</si>
  <si>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</si>
  <si>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</si>
  <si>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</si>
  <si>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</si>
  <si>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</si>
  <si>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</si>
  <si>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</si>
  <si>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</si>
  <si>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</si>
  <si>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</si>
  <si>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</si>
  <si>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</si>
  <si>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</si>
  <si>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</si>
  <si>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</si>
  <si>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</si>
  <si>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</si>
  <si>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</si>
  <si>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</si>
  <si>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</si>
  <si>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</si>
  <si>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</si>
  <si>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</si>
  <si>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</si>
  <si>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</si>
  <si>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</si>
  <si>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</si>
  <si>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</si>
  <si>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</si>
  <si>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</si>
  <si>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</si>
  <si>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</si>
  <si>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</si>
  <si>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</si>
  <si>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</si>
  <si>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</si>
  <si>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</si>
  <si>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</si>
  <si>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</si>
  <si>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</si>
  <si>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</si>
  <si>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</si>
  <si>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</si>
  <si>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</si>
  <si>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</si>
  <si>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</si>
  <si>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</si>
  <si>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</si>
  <si>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</si>
  <si>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</si>
  <si>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</si>
  <si>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</si>
  <si>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</si>
  <si>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</si>
  <si>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</si>
  <si>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</si>
  <si>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</si>
  <si>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</si>
  <si>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</si>
  <si>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</si>
  <si>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</si>
  <si>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</si>
  <si>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</si>
  <si>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</si>
  <si>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</si>
  <si>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</si>
  <si>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</si>
  <si>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</si>
  <si>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</si>
  <si>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</si>
  <si>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</si>
  <si>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</si>
  <si>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</si>
  <si>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</si>
  <si>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</si>
  <si>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</si>
  <si>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</si>
  <si>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</si>
  <si>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</si>
  <si>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</si>
  <si>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</si>
  <si>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</si>
  <si>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</si>
  <si>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</si>
  <si>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</si>
  <si>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</si>
  <si>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</si>
  <si>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</si>
  <si>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</si>
  <si>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</si>
  <si>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</si>
  <si>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</si>
  <si>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</si>
  <si>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</si>
  <si>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</si>
  <si>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</si>
  <si>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</si>
  <si>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</si>
  <si>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</si>
  <si>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</si>
  <si>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</si>
  <si>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</si>
  <si>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</si>
  <si>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</si>
  <si>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</si>
  <si>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</si>
  <si>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</si>
  <si>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</si>
  <si>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</si>
  <si>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</si>
  <si>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</si>
  <si>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</si>
  <si>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</si>
  <si>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</si>
  <si>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</si>
  <si>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</si>
  <si>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</si>
  <si>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</si>
  <si>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</si>
  <si>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</si>
  <si>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</si>
  <si>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</si>
  <si>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</si>
  <si>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</si>
  <si>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</si>
  <si>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</si>
  <si>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</si>
  <si>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</si>
  <si>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</si>
  <si>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</si>
  <si>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</si>
  <si>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</si>
  <si>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</si>
  <si>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</si>
  <si>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</si>
  <si>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</si>
  <si>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</si>
  <si>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</si>
  <si>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</si>
  <si>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</si>
  <si>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</si>
  <si>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</si>
  <si>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</si>
  <si>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</si>
  <si>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</si>
  <si>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</si>
  <si>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</si>
  <si>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</si>
  <si>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</si>
  <si>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</si>
  <si>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</si>
  <si>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</si>
  <si>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</si>
  <si>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</si>
  <si>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</si>
  <si>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</si>
  <si>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</si>
  <si>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</si>
  <si>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</si>
  <si>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</si>
  <si>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</si>
  <si>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</si>
  <si>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</si>
  <si>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</si>
  <si>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</si>
  <si>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</si>
  <si>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</si>
  <si>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</si>
  <si>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</si>
  <si>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</si>
  <si>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</si>
  <si>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</si>
  <si>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</si>
  <si>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</si>
  <si>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</si>
  <si>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</si>
  <si>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</si>
  <si>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</si>
  <si>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</si>
  <si>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</si>
  <si>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</si>
  <si>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</si>
  <si>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</si>
  <si>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</si>
  <si>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</si>
  <si>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</si>
  <si>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</si>
  <si>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</si>
  <si>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</si>
  <si>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</si>
  <si>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</si>
  <si>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</si>
  <si>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</si>
  <si>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</si>
  <si>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</si>
  <si>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</si>
  <si>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</si>
  <si>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</si>
  <si>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</si>
  <si>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</si>
  <si>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</si>
  <si>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</si>
  <si>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</si>
  <si>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</si>
  <si>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</si>
  <si>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</si>
  <si>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</si>
  <si>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</si>
  <si>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</si>
  <si>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</si>
  <si>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</si>
  <si>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</si>
  <si>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</si>
  <si>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</si>
  <si>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</si>
  <si>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神奈川県横浜市磯子区新杉田町12番地</t>
    <phoneticPr fontId="3"/>
  </si>
  <si>
    <t>ｼﾞｬﾊﾟﾝ ﾏﾘﾝﾕﾅｲﾃｯﾄﾞ (株) 横浜事業所所長　江藤　淳</t>
    <phoneticPr fontId="3"/>
  </si>
  <si>
    <t xml:space="preserve"> 045-759-2953</t>
    <phoneticPr fontId="3"/>
  </si>
  <si>
    <t>　ジャパン マリンユナイテッド 株式会社　横浜事業所　（磯子工場）</t>
    <phoneticPr fontId="3"/>
  </si>
  <si>
    <t>　神奈川県横浜市磯子区新杉田町12番地</t>
    <phoneticPr fontId="3"/>
  </si>
  <si>
    <t>045-759-2953</t>
    <phoneticPr fontId="3"/>
  </si>
  <si>
    <t>船舶の新造及び修理</t>
    <phoneticPr fontId="3"/>
  </si>
  <si>
    <t>特管廃油→焼却（中間処理）→再燃料化（最終処分）　　　　　　　　　　　　　　　　　　　　　　　　　　　　　　　　　　　　　　　　高濃度PCB→洗浄・分解→焼却（熱回収）　　　　　　　　　　　　　　　　　　　　　　　　　　　　　　　　　　　　　　　　　　　　　　　　　　　　　　　　廃石綿→溶融→再生路盤材</t>
    <rPh sb="0" eb="4">
      <t>トッカンハイユ</t>
    </rPh>
    <rPh sb="5" eb="7">
      <t>ショウキャク</t>
    </rPh>
    <rPh sb="8" eb="12">
      <t>チュウカンショリ</t>
    </rPh>
    <rPh sb="19" eb="23">
      <t>サイシュウショブン</t>
    </rPh>
    <rPh sb="64" eb="67">
      <t>コウノウド</t>
    </rPh>
    <rPh sb="71" eb="73">
      <t>センジョウ</t>
    </rPh>
    <rPh sb="74" eb="76">
      <t>ブンカイ</t>
    </rPh>
    <rPh sb="77" eb="79">
      <t>ショウキャク</t>
    </rPh>
    <rPh sb="80" eb="83">
      <t>ネツカイシュウ</t>
    </rPh>
    <rPh sb="140" eb="143">
      <t>ハイセキメン</t>
    </rPh>
    <rPh sb="144" eb="146">
      <t>ヨウユウ</t>
    </rPh>
    <rPh sb="147" eb="152">
      <t>サイセイロバンザイ</t>
    </rPh>
    <phoneticPr fontId="3"/>
  </si>
  <si>
    <t>　所長_--- 管理責任者　---------　各部門　---　各グループ及びチーム
　　　　　　　　　--　環境管理部門
　　　　　　　　　--　環境委員会
　　　　　　　　　--　環境連絡会</t>
    <rPh sb="1" eb="3">
      <t>ショチョウ</t>
    </rPh>
    <rPh sb="8" eb="10">
      <t>カンリ</t>
    </rPh>
    <rPh sb="10" eb="12">
      <t>セキニン</t>
    </rPh>
    <rPh sb="12" eb="13">
      <t>シャ</t>
    </rPh>
    <rPh sb="24" eb="25">
      <t>カク</t>
    </rPh>
    <rPh sb="25" eb="27">
      <t>ブモン</t>
    </rPh>
    <rPh sb="32" eb="33">
      <t>カク</t>
    </rPh>
    <rPh sb="37" eb="38">
      <t>オヨ</t>
    </rPh>
    <rPh sb="55" eb="57">
      <t>カンキョウ</t>
    </rPh>
    <rPh sb="57" eb="59">
      <t>カンリ</t>
    </rPh>
    <rPh sb="59" eb="61">
      <t>ブモン</t>
    </rPh>
    <rPh sb="74" eb="76">
      <t>カンキョウ</t>
    </rPh>
    <rPh sb="76" eb="79">
      <t>イインカイ</t>
    </rPh>
    <rPh sb="92" eb="94">
      <t>カンキョウ</t>
    </rPh>
    <rPh sb="94" eb="97">
      <t>レンラクカイ</t>
    </rPh>
    <phoneticPr fontId="3"/>
  </si>
  <si>
    <t xml:space="preserve">*シンナー及び塗料は、危険物庫で入出庫管理されて数量を把握している。
　使用済みのシンナー入り廃液（引火性廃油）は、廃塗料置場で管理し、特管処理業者へ回収。
*石綿含有製品（主にパッキンシール材やブレーキパット）は、主に修理船工事で出るので、
  着工前会議で廃品有無の情報を得て準備している。　　　　　　　　　　　　　　　　　　　　　　　　　　　　　　　　　　　　　　　*石綿が含有した建物外壁はまだ工場内にあり、補修時は設備担当から報告を受けるようにしている。
*新入社員と中途入社、他事業所からの異動者と修理船乗員に対し、分別教育を実施。分別表の配布。
</t>
    <rPh sb="5" eb="6">
      <t>オヨ</t>
    </rPh>
    <rPh sb="11" eb="14">
      <t>キケンブツ</t>
    </rPh>
    <rPh sb="14" eb="15">
      <t>コ</t>
    </rPh>
    <rPh sb="19" eb="21">
      <t>カンリ</t>
    </rPh>
    <rPh sb="24" eb="26">
      <t>スウリョウ</t>
    </rPh>
    <rPh sb="27" eb="29">
      <t>ハアク</t>
    </rPh>
    <rPh sb="36" eb="38">
      <t>シヨウ</t>
    </rPh>
    <rPh sb="38" eb="39">
      <t>ス</t>
    </rPh>
    <rPh sb="45" eb="46">
      <t>イ</t>
    </rPh>
    <rPh sb="47" eb="49">
      <t>ハイエキ</t>
    </rPh>
    <rPh sb="61" eb="63">
      <t>オキバ</t>
    </rPh>
    <rPh sb="64" eb="66">
      <t>カンリ</t>
    </rPh>
    <rPh sb="80" eb="82">
      <t>セキメン</t>
    </rPh>
    <rPh sb="82" eb="84">
      <t>ガンユウ</t>
    </rPh>
    <rPh sb="84" eb="86">
      <t>セイヒン</t>
    </rPh>
    <rPh sb="87" eb="88">
      <t>オモ</t>
    </rPh>
    <rPh sb="96" eb="97">
      <t>ザイ</t>
    </rPh>
    <rPh sb="108" eb="109">
      <t>オモ</t>
    </rPh>
    <rPh sb="110" eb="112">
      <t>シュウリ</t>
    </rPh>
    <rPh sb="112" eb="113">
      <t>セン</t>
    </rPh>
    <rPh sb="113" eb="115">
      <t>コウジ</t>
    </rPh>
    <rPh sb="116" eb="117">
      <t>デ</t>
    </rPh>
    <rPh sb="124" eb="126">
      <t>チャッコウ</t>
    </rPh>
    <rPh sb="126" eb="127">
      <t>マエ</t>
    </rPh>
    <rPh sb="127" eb="129">
      <t>カイギ</t>
    </rPh>
    <rPh sb="130" eb="132">
      <t>ハイヒン</t>
    </rPh>
    <rPh sb="132" eb="134">
      <t>ウム</t>
    </rPh>
    <rPh sb="135" eb="137">
      <t>ジョウホウ</t>
    </rPh>
    <rPh sb="138" eb="139">
      <t>エ</t>
    </rPh>
    <rPh sb="140" eb="142">
      <t>ジュンビ</t>
    </rPh>
    <rPh sb="187" eb="189">
      <t>イシワタ</t>
    </rPh>
    <rPh sb="190" eb="192">
      <t>ガンユウ</t>
    </rPh>
    <rPh sb="194" eb="196">
      <t>タテモノ</t>
    </rPh>
    <rPh sb="196" eb="198">
      <t>ガイヘキ</t>
    </rPh>
    <rPh sb="201" eb="203">
      <t>コウジョウ</t>
    </rPh>
    <rPh sb="203" eb="204">
      <t>ナイ</t>
    </rPh>
    <rPh sb="208" eb="210">
      <t>ホシュウ</t>
    </rPh>
    <rPh sb="210" eb="211">
      <t>ジ</t>
    </rPh>
    <rPh sb="212" eb="214">
      <t>セツビ</t>
    </rPh>
    <rPh sb="214" eb="216">
      <t>タントウ</t>
    </rPh>
    <rPh sb="218" eb="220">
      <t>ホウコク</t>
    </rPh>
    <rPh sb="221" eb="222">
      <t>ウ</t>
    </rPh>
    <phoneticPr fontId="3"/>
  </si>
  <si>
    <t>*高濃度PCB機器の処理は、すべて終了。
*石綿含有製品は毎年、減少しているが、着工前会議の情報はもらう。
*設備工事や一括外注工事の廃棄物は、請負業者が回収・処理するように見積段階で織り込む。</t>
    <rPh sb="1" eb="2">
      <t>コウ</t>
    </rPh>
    <rPh sb="2" eb="4">
      <t>ノウド</t>
    </rPh>
    <rPh sb="7" eb="9">
      <t>キキ</t>
    </rPh>
    <rPh sb="10" eb="12">
      <t>ショリ</t>
    </rPh>
    <rPh sb="17" eb="19">
      <t>シュウリョウ</t>
    </rPh>
    <rPh sb="22" eb="24">
      <t>セキメン</t>
    </rPh>
    <rPh sb="24" eb="26">
      <t>ガンユウ</t>
    </rPh>
    <rPh sb="26" eb="28">
      <t>セイヒン</t>
    </rPh>
    <rPh sb="29" eb="31">
      <t>マイトシ</t>
    </rPh>
    <rPh sb="32" eb="34">
      <t>ゲンショウ</t>
    </rPh>
    <rPh sb="40" eb="42">
      <t>チャッコウ</t>
    </rPh>
    <rPh sb="42" eb="43">
      <t>マエ</t>
    </rPh>
    <rPh sb="43" eb="45">
      <t>カイギ</t>
    </rPh>
    <rPh sb="46" eb="48">
      <t>ジョウホウ</t>
    </rPh>
    <rPh sb="55" eb="57">
      <t>セツビ</t>
    </rPh>
    <rPh sb="57" eb="59">
      <t>コウジ</t>
    </rPh>
    <rPh sb="60" eb="62">
      <t>イッカツ</t>
    </rPh>
    <rPh sb="62" eb="64">
      <t>ガイチュウ</t>
    </rPh>
    <rPh sb="64" eb="66">
      <t>コウジ</t>
    </rPh>
    <rPh sb="67" eb="70">
      <t>ハイキブツ</t>
    </rPh>
    <rPh sb="72" eb="74">
      <t>ウケオイ</t>
    </rPh>
    <rPh sb="74" eb="76">
      <t>ギョウシャ</t>
    </rPh>
    <rPh sb="77" eb="79">
      <t>カイシュウ</t>
    </rPh>
    <rPh sb="80" eb="82">
      <t>ショリ</t>
    </rPh>
    <rPh sb="87" eb="89">
      <t>ミツモリ</t>
    </rPh>
    <rPh sb="89" eb="91">
      <t>ダンカイ</t>
    </rPh>
    <rPh sb="92" eb="93">
      <t>オ</t>
    </rPh>
    <rPh sb="94" eb="95">
      <t>コ</t>
    </rPh>
    <phoneticPr fontId="3"/>
  </si>
  <si>
    <t>*シンナー入り廃塗料は塗装Ｇへ、石綿含有製品は修理Ｇへ分別教育を実施。
*新入社員と中途入社、他事業所からの異動者と修理船乗員に対し環境Gで分別教育を実施し分別表の配布。
*スポット業者等の臨時入構者は各部の環境担当が分別教育を実施。
*廃塗料置場と廃棄物集積場で管理している。</t>
    <rPh sb="5" eb="6">
      <t>イ</t>
    </rPh>
    <rPh sb="7" eb="8">
      <t>ハイ</t>
    </rPh>
    <rPh sb="8" eb="10">
      <t>トリョウ</t>
    </rPh>
    <rPh sb="11" eb="13">
      <t>トソウ</t>
    </rPh>
    <rPh sb="16" eb="18">
      <t>セキメン</t>
    </rPh>
    <rPh sb="18" eb="20">
      <t>ガンユウ</t>
    </rPh>
    <rPh sb="20" eb="22">
      <t>セイヒン</t>
    </rPh>
    <rPh sb="23" eb="25">
      <t>シュウリ</t>
    </rPh>
    <rPh sb="27" eb="29">
      <t>ブンベツ</t>
    </rPh>
    <rPh sb="29" eb="31">
      <t>キョウイク</t>
    </rPh>
    <rPh sb="32" eb="34">
      <t>ジッシ</t>
    </rPh>
    <rPh sb="66" eb="68">
      <t>カンキョウ</t>
    </rPh>
    <rPh sb="91" eb="93">
      <t>ギョウシャ</t>
    </rPh>
    <rPh sb="93" eb="94">
      <t>トウ</t>
    </rPh>
    <rPh sb="95" eb="97">
      <t>リンジ</t>
    </rPh>
    <rPh sb="97" eb="99">
      <t>ニュウコウ</t>
    </rPh>
    <rPh sb="99" eb="100">
      <t>シャ</t>
    </rPh>
    <rPh sb="101" eb="103">
      <t>カクブ</t>
    </rPh>
    <rPh sb="104" eb="108">
      <t>カンキョウタントウ</t>
    </rPh>
    <rPh sb="109" eb="111">
      <t>ブンベツ</t>
    </rPh>
    <rPh sb="111" eb="113">
      <t>キョウイク</t>
    </rPh>
    <rPh sb="114" eb="116">
      <t>ジッシ</t>
    </rPh>
    <rPh sb="119" eb="120">
      <t>ハイ</t>
    </rPh>
    <rPh sb="120" eb="122">
      <t>トリョウ</t>
    </rPh>
    <rPh sb="122" eb="124">
      <t>オキバ</t>
    </rPh>
    <rPh sb="125" eb="128">
      <t>ハイキブツ</t>
    </rPh>
    <rPh sb="128" eb="130">
      <t>シュウセキ</t>
    </rPh>
    <rPh sb="130" eb="131">
      <t>バ</t>
    </rPh>
    <rPh sb="132" eb="134">
      <t>カンリ</t>
    </rPh>
    <phoneticPr fontId="3"/>
  </si>
  <si>
    <t xml:space="preserve">*廃塗料の荷姿はドラム缶なので液状のみとし、液量は容器の膨張を防ぐため8分目まで。固まった廃ペンキは廃プラとして廃棄。
</t>
    <rPh sb="1" eb="2">
      <t>ハイ</t>
    </rPh>
    <rPh sb="2" eb="4">
      <t>トリョウ</t>
    </rPh>
    <rPh sb="5" eb="6">
      <t>ニ</t>
    </rPh>
    <rPh sb="6" eb="7">
      <t>スガタ</t>
    </rPh>
    <rPh sb="11" eb="12">
      <t>カン</t>
    </rPh>
    <rPh sb="15" eb="17">
      <t>エキジョウ</t>
    </rPh>
    <rPh sb="22" eb="24">
      <t>エキリョウ</t>
    </rPh>
    <rPh sb="25" eb="27">
      <t>ヨウキ</t>
    </rPh>
    <rPh sb="28" eb="30">
      <t>ボウチョウ</t>
    </rPh>
    <rPh sb="31" eb="32">
      <t>フセ</t>
    </rPh>
    <rPh sb="36" eb="38">
      <t>ブンメ</t>
    </rPh>
    <rPh sb="41" eb="42">
      <t>カタ</t>
    </rPh>
    <rPh sb="45" eb="46">
      <t>ハイ</t>
    </rPh>
    <rPh sb="50" eb="51">
      <t>ハイ</t>
    </rPh>
    <rPh sb="56" eb="58">
      <t>ハイキ</t>
    </rPh>
    <phoneticPr fontId="3"/>
  </si>
  <si>
    <t>*現在、すべて電子対応（単発、突発除く）</t>
    <rPh sb="1" eb="3">
      <t>ゲンザイ</t>
    </rPh>
    <rPh sb="7" eb="9">
      <t>デンシ</t>
    </rPh>
    <rPh sb="9" eb="11">
      <t>タイオウ</t>
    </rPh>
    <rPh sb="12" eb="14">
      <t>タンパツ</t>
    </rPh>
    <rPh sb="15" eb="17">
      <t>トッパツ</t>
    </rPh>
    <rPh sb="17" eb="18">
      <t>ノゾ</t>
    </rPh>
    <phoneticPr fontId="3"/>
  </si>
  <si>
    <t xml:space="preserve">
*石綿含有製品は毎年、減少しているが、着工前会議の情報はもらう。石綿含有がハッキリしない廃棄物は分析機関で分析を行う。</t>
    <rPh sb="2" eb="4">
      <t>セキメン</t>
    </rPh>
    <rPh sb="4" eb="6">
      <t>ガンユウ</t>
    </rPh>
    <rPh sb="6" eb="8">
      <t>セイヒン</t>
    </rPh>
    <rPh sb="9" eb="11">
      <t>マイトシ</t>
    </rPh>
    <rPh sb="12" eb="14">
      <t>ゲンショウ</t>
    </rPh>
    <rPh sb="20" eb="22">
      <t>チャッコウ</t>
    </rPh>
    <rPh sb="22" eb="23">
      <t>マエ</t>
    </rPh>
    <rPh sb="23" eb="25">
      <t>カイギ</t>
    </rPh>
    <rPh sb="26" eb="28">
      <t>ジョウホウ</t>
    </rPh>
    <rPh sb="33" eb="35">
      <t>イシワタ</t>
    </rPh>
    <rPh sb="35" eb="37">
      <t>ガンユウ</t>
    </rPh>
    <rPh sb="45" eb="48">
      <t>ハイキブツ</t>
    </rPh>
    <rPh sb="49" eb="53">
      <t>ブンセキキカン</t>
    </rPh>
    <rPh sb="54" eb="56">
      <t>ブンセキ</t>
    </rPh>
    <rPh sb="57" eb="58">
      <t>オコナ</t>
    </rPh>
    <phoneticPr fontId="3"/>
  </si>
  <si>
    <t>高濃度PCBは24年度17缶処分しすべて終了。分析した石綿の結果はファイルして保存している。</t>
    <rPh sb="0" eb="3">
      <t>コウノウド</t>
    </rPh>
    <rPh sb="9" eb="11">
      <t>ネンド</t>
    </rPh>
    <rPh sb="13" eb="16">
      <t>カンショブン</t>
    </rPh>
    <rPh sb="20" eb="22">
      <t>シュウリョウ</t>
    </rPh>
    <rPh sb="23" eb="25">
      <t>ブンセキ</t>
    </rPh>
    <rPh sb="27" eb="29">
      <t>イシワタ</t>
    </rPh>
    <rPh sb="30" eb="32">
      <t>ケッカ</t>
    </rPh>
    <rPh sb="39" eb="41">
      <t>ホゾン</t>
    </rPh>
    <phoneticPr fontId="3"/>
  </si>
  <si>
    <t>〇</t>
    <phoneticPr fontId="3"/>
  </si>
  <si>
    <t>令和   7年   4月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</si>
</sst>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topLeftCell="A52" zoomScaleNormal="100" zoomScaleSheetLayoutView="100" workbookViewId="0">
      <selection activeCell="N56" sqref="N56:R56"/>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676"/>
      <c r="D21" s="677"/>
      <c r="E21" s="20" t="s">
        <v>50</v>
      </c>
      <c r="W21" s="20"/>
      <c r="X21" s="100"/>
      <c r="Y21" s="101"/>
    </row>
    <row r="22" spans="1:56" ht="13.5">
      <c r="C22" s="678" t="s">
        <v>382</v>
      </c>
      <c r="D22" s="679"/>
      <c r="E22" s="20" t="s">
        <v>345</v>
      </c>
      <c r="W22" s="20"/>
      <c r="X22" s="101"/>
      <c r="Y22" s="101"/>
    </row>
    <row r="23" spans="1:56" ht="13.5">
      <c r="C23" s="680" t="s">
        <v>383</v>
      </c>
      <c r="D23" s="681"/>
      <c r="E23" s="20" t="s">
        <v>1</v>
      </c>
      <c r="W23" s="20"/>
      <c r="X23" s="101"/>
      <c r="Y23" s="101"/>
    </row>
    <row r="24" spans="1:56" ht="13.5">
      <c r="C24" s="682" t="s">
        <v>384</v>
      </c>
      <c r="D24" s="683"/>
      <c r="E24" s="20" t="s">
        <v>46</v>
      </c>
      <c r="W24" s="20"/>
      <c r="X24" s="101"/>
      <c r="Y24" s="101"/>
    </row>
    <row r="25" spans="1:56" ht="13.5">
      <c r="C25" s="684" t="s">
        <v>385</v>
      </c>
      <c r="D25" s="68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
        <v>436</v>
      </c>
      <c r="R29" s="707" t="str">
        <f t="shared" ref="R29:S29" si="0">IF($K$90+1E-21&lt;50,"〇","")</f>
        <v/>
      </c>
      <c r="S29" s="708" t="str">
        <f t="shared" si="0"/>
        <v/>
      </c>
      <c r="T29" s="495"/>
      <c r="U29" s="570"/>
      <c r="V29" s="20"/>
      <c r="X29" s="20"/>
      <c r="Y29" s="100"/>
      <c r="Z29" s="452"/>
      <c r="AA29" s="453"/>
      <c r="BC29" s="48"/>
    </row>
    <row r="30" spans="1:56" ht="13.5">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11" t="s">
        <v>437</v>
      </c>
      <c r="Q35" s="712"/>
      <c r="R35" s="712"/>
      <c r="S35" s="712"/>
      <c r="T35" s="712"/>
      <c r="U35" s="713"/>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09" t="s">
        <v>41</v>
      </c>
      <c r="D37" s="710"/>
      <c r="E37" s="710"/>
      <c r="F37" s="710"/>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420</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421</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640" t="s">
        <v>422</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423</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2066</v>
      </c>
      <c r="Q49" s="702"/>
      <c r="R49" s="702"/>
      <c r="S49" s="702"/>
      <c r="T49" s="702"/>
      <c r="U49" s="703"/>
    </row>
    <row r="50" spans="3:23" ht="26.25" customHeight="1">
      <c r="C50" s="662" t="s">
        <v>11</v>
      </c>
      <c r="D50" s="714"/>
      <c r="E50" s="715"/>
      <c r="F50" s="613" t="s">
        <v>424</v>
      </c>
      <c r="G50" s="614"/>
      <c r="H50" s="614"/>
      <c r="I50" s="614"/>
      <c r="J50" s="614"/>
      <c r="K50" s="614"/>
      <c r="L50" s="614"/>
      <c r="M50" s="614"/>
      <c r="N50" s="568" t="s">
        <v>131</v>
      </c>
      <c r="O50" s="572"/>
      <c r="P50" s="572"/>
      <c r="Q50" s="704" t="s">
        <v>425</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115</v>
      </c>
      <c r="G54" s="695"/>
      <c r="H54" s="695"/>
      <c r="I54" s="695"/>
      <c r="J54" s="695"/>
      <c r="K54" s="695"/>
      <c r="L54" s="33" t="s">
        <v>48</v>
      </c>
      <c r="M54" s="33"/>
      <c r="N54" s="696" t="s">
        <v>426</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v>48006</v>
      </c>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v>776</v>
      </c>
      <c r="G61" s="754"/>
      <c r="H61" s="754"/>
      <c r="I61" s="754"/>
      <c r="J61" s="754"/>
      <c r="K61" s="754"/>
      <c r="L61" s="754"/>
      <c r="M61" s="754"/>
      <c r="N61" s="754"/>
      <c r="O61" s="754"/>
      <c r="P61" s="754"/>
      <c r="Q61" s="754"/>
      <c r="R61" s="754"/>
      <c r="S61" s="754"/>
      <c r="T61" s="754"/>
      <c r="U61" s="755"/>
      <c r="W61" s="29"/>
    </row>
    <row r="62" spans="3:23" ht="13.9" customHeight="1">
      <c r="C62" s="573"/>
      <c r="D62" s="554"/>
      <c r="E62" s="496"/>
      <c r="F62" s="642" t="s">
        <v>427</v>
      </c>
      <c r="G62" s="643"/>
      <c r="H62" s="643"/>
      <c r="I62" s="643"/>
      <c r="J62" s="643"/>
      <c r="K62" s="643"/>
      <c r="L62" s="643"/>
      <c r="M62" s="643"/>
      <c r="N62" s="643"/>
      <c r="O62" s="643"/>
      <c r="P62" s="643"/>
      <c r="Q62" s="643"/>
      <c r="R62" s="643"/>
      <c r="S62" s="643"/>
      <c r="T62" s="643"/>
      <c r="U62" s="644"/>
      <c r="W62" s="29" t="s">
        <v>419</v>
      </c>
    </row>
    <row r="63" spans="3:23" ht="13.9"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8" t="s">
        <v>428</v>
      </c>
      <c r="E77" s="619"/>
      <c r="F77" s="619"/>
      <c r="G77" s="619"/>
      <c r="H77" s="619"/>
      <c r="I77" s="619"/>
      <c r="J77" s="619"/>
      <c r="K77" s="619"/>
      <c r="L77" s="619"/>
      <c r="M77" s="619"/>
      <c r="N77" s="619"/>
      <c r="O77" s="619"/>
      <c r="P77" s="619"/>
      <c r="Q77" s="619"/>
      <c r="R77" s="619"/>
      <c r="S77" s="619"/>
      <c r="T77" s="619"/>
      <c r="U77" s="620"/>
      <c r="W77" s="29" t="s">
        <v>419</v>
      </c>
    </row>
    <row r="78" spans="3:23" ht="13.9"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3</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86.72</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745"/>
      <c r="D94" s="657"/>
      <c r="E94" s="722"/>
      <c r="F94" s="618" t="s">
        <v>429</v>
      </c>
      <c r="G94" s="619"/>
      <c r="H94" s="619"/>
      <c r="I94" s="619"/>
      <c r="J94" s="619"/>
      <c r="K94" s="619"/>
      <c r="L94" s="619"/>
      <c r="M94" s="619"/>
      <c r="N94" s="619"/>
      <c r="O94" s="619"/>
      <c r="P94" s="619"/>
      <c r="Q94" s="619"/>
      <c r="R94" s="619"/>
      <c r="S94" s="619"/>
      <c r="T94" s="619"/>
      <c r="U94" s="620"/>
      <c r="V94" s="180"/>
      <c r="W94" s="166"/>
      <c r="X94" s="166"/>
      <c r="Y94" s="166"/>
    </row>
    <row r="95" spans="1:56" ht="13.9"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2</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80.72</v>
      </c>
      <c r="L105" s="733"/>
      <c r="M105" s="733"/>
      <c r="N105" s="733"/>
      <c r="O105" s="733"/>
      <c r="P105" s="584" t="s">
        <v>211</v>
      </c>
      <c r="Q105" s="730"/>
      <c r="R105" s="730"/>
      <c r="S105" s="730"/>
      <c r="T105" s="730"/>
      <c r="U105" s="731"/>
      <c r="V105" s="400"/>
      <c r="W105" s="400"/>
      <c r="X105" s="108"/>
      <c r="Y105" s="21"/>
      <c r="BC105" s="48"/>
      <c r="BD105" s="48"/>
    </row>
    <row r="106" spans="1:56" ht="13.9"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746"/>
      <c r="D109" s="725"/>
      <c r="E109" s="660"/>
      <c r="F109" s="618" t="s">
        <v>430</v>
      </c>
      <c r="G109" s="619"/>
      <c r="H109" s="619"/>
      <c r="I109" s="619"/>
      <c r="J109" s="619"/>
      <c r="K109" s="619"/>
      <c r="L109" s="619"/>
      <c r="M109" s="619"/>
      <c r="N109" s="619"/>
      <c r="O109" s="619"/>
      <c r="P109" s="619"/>
      <c r="Q109" s="619"/>
      <c r="R109" s="619"/>
      <c r="S109" s="619"/>
      <c r="T109" s="619"/>
      <c r="U109" s="620"/>
      <c r="V109" s="180"/>
      <c r="W109" s="166"/>
      <c r="X109" s="166"/>
      <c r="Y109" s="166"/>
    </row>
    <row r="110" spans="1:56" ht="13.9"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71"/>
      <c r="E120" s="660"/>
      <c r="F120" s="618" t="s">
        <v>431</v>
      </c>
      <c r="G120" s="619"/>
      <c r="H120" s="619"/>
      <c r="I120" s="619"/>
      <c r="J120" s="619"/>
      <c r="K120" s="619"/>
      <c r="L120" s="619"/>
      <c r="M120" s="619"/>
      <c r="N120" s="619"/>
      <c r="O120" s="619"/>
      <c r="P120" s="619"/>
      <c r="Q120" s="619"/>
      <c r="R120" s="619"/>
      <c r="S120" s="619"/>
      <c r="T120" s="619"/>
      <c r="U120" s="620"/>
      <c r="V120" s="180"/>
      <c r="W120" s="166"/>
      <c r="X120" s="166"/>
      <c r="Y120" s="166"/>
    </row>
    <row r="121" spans="3:27" ht="13.9"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71"/>
      <c r="E126" s="660"/>
      <c r="F126" s="618" t="s">
        <v>432</v>
      </c>
      <c r="G126" s="619"/>
      <c r="H126" s="619"/>
      <c r="I126" s="619"/>
      <c r="J126" s="619"/>
      <c r="K126" s="619"/>
      <c r="L126" s="619"/>
      <c r="M126" s="619"/>
      <c r="N126" s="619"/>
      <c r="O126" s="619"/>
      <c r="P126" s="619"/>
      <c r="Q126" s="619"/>
      <c r="R126" s="619"/>
      <c r="S126" s="619"/>
      <c r="T126" s="619"/>
      <c r="U126" s="620"/>
      <c r="V126" s="180"/>
      <c r="W126" s="166"/>
      <c r="X126" s="166"/>
      <c r="Y126" s="166"/>
    </row>
    <row r="127" spans="3:27" ht="13.9"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71"/>
      <c r="E208" s="660"/>
      <c r="F208" s="763" t="s">
        <v>188</v>
      </c>
      <c r="G208" s="764"/>
      <c r="H208" s="764"/>
      <c r="I208" s="764"/>
      <c r="J208" s="764"/>
      <c r="K208" s="742">
        <f>+別紙!X14</f>
        <v>86.72</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15" customHeight="1">
      <c r="C209" s="201"/>
      <c r="D209" s="671"/>
      <c r="E209" s="660"/>
      <c r="F209" s="324"/>
      <c r="G209" s="761" t="s">
        <v>164</v>
      </c>
      <c r="H209" s="762"/>
      <c r="I209" s="762"/>
      <c r="J209" s="762"/>
      <c r="K209" s="742">
        <f>+別紙!X15</f>
        <v>71.8</v>
      </c>
      <c r="L209" s="742"/>
      <c r="M209" s="742"/>
      <c r="N209" s="742"/>
      <c r="O209" s="742"/>
      <c r="P209" s="548" t="s">
        <v>13</v>
      </c>
      <c r="Q209" s="768"/>
      <c r="R209" s="769"/>
      <c r="S209" s="769"/>
      <c r="T209" s="769"/>
      <c r="U209" s="770"/>
      <c r="V209" s="381"/>
      <c r="W209" s="381"/>
      <c r="X209" s="180"/>
      <c r="Y209" s="416"/>
      <c r="Z209" s="416"/>
      <c r="AA209" s="416"/>
      <c r="BC209" s="48"/>
      <c r="BD209" s="48"/>
    </row>
    <row r="210" spans="3:56" ht="43.15" customHeight="1">
      <c r="C210" s="201"/>
      <c r="D210" s="671"/>
      <c r="E210" s="660"/>
      <c r="F210" s="324"/>
      <c r="G210" s="761" t="s">
        <v>165</v>
      </c>
      <c r="H210" s="762"/>
      <c r="I210" s="762"/>
      <c r="J210" s="762"/>
      <c r="K210" s="742">
        <f>+別紙!X16</f>
        <v>86.72</v>
      </c>
      <c r="L210" s="742"/>
      <c r="M210" s="742"/>
      <c r="N210" s="742"/>
      <c r="O210" s="742"/>
      <c r="P210" s="548" t="s">
        <v>13</v>
      </c>
      <c r="Q210" s="768"/>
      <c r="R210" s="769"/>
      <c r="S210" s="769"/>
      <c r="T210" s="769"/>
      <c r="U210" s="770"/>
      <c r="V210" s="381"/>
      <c r="W210" s="381"/>
      <c r="X210" s="180"/>
      <c r="Y210" s="416"/>
      <c r="Z210" s="416"/>
      <c r="AA210" s="416"/>
      <c r="BC210" s="48"/>
      <c r="BD210" s="48"/>
    </row>
    <row r="211" spans="3:56" ht="43.15"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15"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71"/>
      <c r="E214" s="660"/>
      <c r="F214" s="618" t="s">
        <v>435</v>
      </c>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80.72</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71</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80.72</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71"/>
      <c r="E231" s="660"/>
      <c r="F231" s="618" t="s">
        <v>434</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50000000000003" customHeight="1">
      <c r="C241" s="779"/>
      <c r="D241" s="780"/>
      <c r="E241" s="781"/>
      <c r="F241" s="793" t="s">
        <v>363</v>
      </c>
      <c r="G241" s="794"/>
      <c r="H241" s="794"/>
      <c r="I241" s="794"/>
      <c r="J241" s="794"/>
      <c r="K241" s="795"/>
      <c r="L241" s="796"/>
      <c r="M241" s="797">
        <f>SUM(別紙!G9:J9,別紙!N9:W9)</f>
        <v>77</v>
      </c>
      <c r="N241" s="798"/>
      <c r="O241" s="798"/>
      <c r="P241" s="798"/>
      <c r="Q241" s="798"/>
      <c r="R241" s="798"/>
      <c r="S241" s="798"/>
      <c r="T241" s="488" t="s">
        <v>364</v>
      </c>
      <c r="U241" s="491"/>
      <c r="V241" s="483"/>
      <c r="W241" s="416"/>
      <c r="X241" s="416"/>
      <c r="Y241" s="416"/>
      <c r="Z241" s="425"/>
      <c r="AA241" s="425"/>
    </row>
    <row r="242" spans="1:54" ht="13.9"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783"/>
      <c r="D243" s="784"/>
      <c r="E243" s="785"/>
      <c r="F243" s="622" t="s">
        <v>433</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A19" zoomScaleNormal="100" workbookViewId="0">
      <selection activeCell="F25" sqref="F25:G25"/>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9.7200000000000006</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5.2</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9.7200000000000006</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9.7200000000000006</v>
      </c>
      <c r="P27" s="841"/>
      <c r="Q27" s="841"/>
      <c r="R27" s="841"/>
      <c r="S27" s="54" t="s">
        <v>38</v>
      </c>
      <c r="T27" s="75"/>
      <c r="U27" s="75"/>
      <c r="X27" s="73" t="s">
        <v>39</v>
      </c>
      <c r="Y27" s="76"/>
      <c r="AG27" s="63"/>
      <c r="AH27" s="63"/>
      <c r="AI27" s="63"/>
      <c r="AJ27" s="63"/>
      <c r="AK27" s="811">
        <f>+AG18+O27</f>
        <v>9.7200000000000006</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9.7200000000000006</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5.2</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9.7200000000000006</v>
      </c>
      <c r="R30" s="841"/>
      <c r="S30" s="841"/>
      <c r="T30" s="841"/>
      <c r="U30" s="54" t="s">
        <v>16</v>
      </c>
      <c r="X30" s="876" t="s">
        <v>145</v>
      </c>
      <c r="Y30" s="877"/>
      <c r="Z30" s="803"/>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5.2</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f>+表紙!T29</f>
        <v>0</v>
      </c>
    </row>
    <row r="6" spans="2:24" s="19" customFormat="1" ht="15" customHeight="1" thickBot="1">
      <c r="B6" s="169" t="s">
        <v>362</v>
      </c>
      <c r="C6" s="169"/>
      <c r="D6" s="169"/>
      <c r="E6" s="169"/>
      <c r="F6" s="169"/>
      <c r="G6" s="169"/>
      <c r="H6" s="169"/>
      <c r="I6" s="169"/>
      <c r="J6" s="169"/>
      <c r="K6" s="169"/>
      <c r="L6" s="98"/>
      <c r="M6" s="917"/>
      <c r="N6" s="917"/>
      <c r="O6" s="98" t="s">
        <v>78</v>
      </c>
      <c r="P6" s="911" t="str">
        <f>+表紙!F48</f>
        <v>　ジャパン マリンユナイテッド 株式会社　横浜事業所　（磯子工場）</v>
      </c>
      <c r="Q6" s="911"/>
      <c r="R6" s="911"/>
      <c r="S6" s="911"/>
      <c r="T6" s="911"/>
      <c r="U6" s="911"/>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71.8</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9.7200000000000006</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5.2</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86.72</v>
      </c>
    </row>
    <row r="10" spans="2:24" ht="24" customHeight="1">
      <c r="B10" s="173" t="s">
        <v>365</v>
      </c>
      <c r="C10" s="912" t="s">
        <v>213</v>
      </c>
      <c r="D10" s="912"/>
      <c r="E10" s="912"/>
      <c r="F10" s="913"/>
      <c r="G10" s="505" t="str">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t="str">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t="str">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t="str">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t="str">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t="str">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t="str">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t="str">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71.8</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9.7200000000000006</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5.2</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86.72</v>
      </c>
    </row>
    <row r="15" spans="2:24" ht="24" customHeight="1">
      <c r="B15" s="173" t="s">
        <v>168</v>
      </c>
      <c r="C15" s="918" t="s">
        <v>218</v>
      </c>
      <c r="D15" s="918"/>
      <c r="E15" s="918"/>
      <c r="F15" s="919"/>
      <c r="G15" s="507">
        <f>IF(OR(ｱ.特管廃油!F30&gt;0,ｱ.特管廃油!F30&lt;0),ｱ.特管廃油!F30,IF(G$19&gt;0,"0",0))</f>
        <v>71.8</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t="str">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71.8</v>
      </c>
    </row>
    <row r="16" spans="2:24" ht="24" customHeight="1">
      <c r="B16" s="173" t="s">
        <v>169</v>
      </c>
      <c r="C16" s="918" t="s">
        <v>219</v>
      </c>
      <c r="D16" s="918"/>
      <c r="E16" s="918"/>
      <c r="F16" s="919"/>
      <c r="G16" s="507">
        <f>IF(OR(ｱ.特管廃油!F31&gt;0,ｱ.特管廃油!F31&lt;0),ｱ.特管廃油!F31,IF(G$19&gt;0,"0",0))</f>
        <v>71.8</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9.7200000000000006</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5.2</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86.72</v>
      </c>
    </row>
    <row r="17" spans="2:24" ht="24" customHeight="1">
      <c r="B17" s="173"/>
      <c r="C17" s="918" t="s">
        <v>374</v>
      </c>
      <c r="D17" s="918"/>
      <c r="E17" s="918"/>
      <c r="F17" s="919"/>
      <c r="G17" s="507" t="str">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t="str">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0" t="s">
        <v>400</v>
      </c>
      <c r="E18" s="920"/>
      <c r="F18" s="921"/>
      <c r="G18" s="509" t="str">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t="str">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71</v>
      </c>
      <c r="H19" s="502">
        <f t="shared" si="1"/>
        <v>0</v>
      </c>
      <c r="I19" s="502">
        <f t="shared" si="1"/>
        <v>0</v>
      </c>
      <c r="J19" s="502">
        <f t="shared" si="1"/>
        <v>0</v>
      </c>
      <c r="K19" s="502">
        <f t="shared" si="1"/>
        <v>0</v>
      </c>
      <c r="L19" s="502">
        <f t="shared" si="1"/>
        <v>0</v>
      </c>
      <c r="M19" s="502">
        <f t="shared" si="1"/>
        <v>0</v>
      </c>
      <c r="N19" s="502">
        <f t="shared" si="1"/>
        <v>0</v>
      </c>
      <c r="O19" s="502">
        <f t="shared" si="1"/>
        <v>0</v>
      </c>
      <c r="P19" s="502">
        <f t="shared" si="1"/>
        <v>9.7200000000000006</v>
      </c>
      <c r="Q19" s="502">
        <f t="shared" si="1"/>
        <v>0</v>
      </c>
      <c r="R19" s="502">
        <f t="shared" si="1"/>
        <v>0</v>
      </c>
      <c r="S19" s="502">
        <f t="shared" si="1"/>
        <v>0</v>
      </c>
      <c r="T19" s="502">
        <f t="shared" si="1"/>
        <v>0</v>
      </c>
      <c r="U19" s="502">
        <f t="shared" si="1"/>
        <v>0</v>
      </c>
      <c r="V19" s="502">
        <f t="shared" si="1"/>
        <v>0</v>
      </c>
      <c r="W19" s="502">
        <f>+W37+W25+W23+W22+W21-W20</f>
        <v>0</v>
      </c>
      <c r="X19" s="511">
        <f>SUM(G19:W19)</f>
        <v>80.72</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71</v>
      </c>
      <c r="H37" s="534">
        <f t="shared" si="7"/>
        <v>0</v>
      </c>
      <c r="I37" s="534">
        <f t="shared" si="7"/>
        <v>0</v>
      </c>
      <c r="J37" s="534">
        <f t="shared" si="7"/>
        <v>0</v>
      </c>
      <c r="K37" s="534">
        <f t="shared" si="7"/>
        <v>0</v>
      </c>
      <c r="L37" s="534">
        <f t="shared" si="7"/>
        <v>0</v>
      </c>
      <c r="M37" s="534">
        <f t="shared" si="7"/>
        <v>0</v>
      </c>
      <c r="N37" s="534">
        <f t="shared" si="7"/>
        <v>0</v>
      </c>
      <c r="O37" s="534">
        <f t="shared" si="7"/>
        <v>0</v>
      </c>
      <c r="P37" s="534">
        <f t="shared" si="7"/>
        <v>9.7200000000000006</v>
      </c>
      <c r="Q37" s="534">
        <f t="shared" si="7"/>
        <v>0</v>
      </c>
      <c r="R37" s="534">
        <f t="shared" si="7"/>
        <v>0</v>
      </c>
      <c r="S37" s="534">
        <f t="shared" si="7"/>
        <v>0</v>
      </c>
      <c r="T37" s="534">
        <f t="shared" si="7"/>
        <v>0</v>
      </c>
      <c r="U37" s="534">
        <f t="shared" si="7"/>
        <v>0</v>
      </c>
      <c r="V37" s="534">
        <f t="shared" si="7"/>
        <v>0</v>
      </c>
      <c r="W37" s="534">
        <f>+W38+W42</f>
        <v>0</v>
      </c>
      <c r="X37" s="535">
        <f t="shared" si="2"/>
        <v>80.72</v>
      </c>
    </row>
    <row r="38" spans="2:24" ht="24" customHeight="1">
      <c r="B38" s="171"/>
      <c r="C38" s="940"/>
      <c r="D38" s="234"/>
      <c r="E38" s="232" t="s">
        <v>231</v>
      </c>
      <c r="F38" s="560"/>
      <c r="G38" s="528">
        <f t="shared" ref="G38:V38" si="8">SUM(G39:G41)</f>
        <v>71</v>
      </c>
      <c r="H38" s="528">
        <f t="shared" si="8"/>
        <v>0</v>
      </c>
      <c r="I38" s="528">
        <f t="shared" si="8"/>
        <v>0</v>
      </c>
      <c r="J38" s="528">
        <f t="shared" si="8"/>
        <v>0</v>
      </c>
      <c r="K38" s="528">
        <f t="shared" si="8"/>
        <v>0</v>
      </c>
      <c r="L38" s="528">
        <f t="shared" si="8"/>
        <v>0</v>
      </c>
      <c r="M38" s="528">
        <f t="shared" si="8"/>
        <v>0</v>
      </c>
      <c r="N38" s="528">
        <f t="shared" si="8"/>
        <v>0</v>
      </c>
      <c r="O38" s="528">
        <f t="shared" si="8"/>
        <v>0</v>
      </c>
      <c r="P38" s="528">
        <f t="shared" si="8"/>
        <v>9.7200000000000006</v>
      </c>
      <c r="Q38" s="528">
        <f t="shared" si="8"/>
        <v>0</v>
      </c>
      <c r="R38" s="528">
        <f t="shared" si="8"/>
        <v>0</v>
      </c>
      <c r="S38" s="528">
        <f t="shared" si="8"/>
        <v>0</v>
      </c>
      <c r="T38" s="528">
        <f t="shared" si="8"/>
        <v>0</v>
      </c>
      <c r="U38" s="528">
        <f t="shared" si="8"/>
        <v>0</v>
      </c>
      <c r="V38" s="528">
        <f t="shared" si="8"/>
        <v>0</v>
      </c>
      <c r="W38" s="528">
        <f>SUM(W39:W41)</f>
        <v>0</v>
      </c>
      <c r="X38" s="529">
        <f t="shared" si="2"/>
        <v>80.72</v>
      </c>
    </row>
    <row r="39" spans="2:24" ht="24" customHeight="1">
      <c r="B39" s="171"/>
      <c r="C39" s="940"/>
      <c r="D39" s="235"/>
      <c r="E39" s="230"/>
      <c r="F39" s="228" t="s">
        <v>173</v>
      </c>
      <c r="G39" s="530">
        <f>+ｱ.特管廃油!$Z$28</f>
        <v>71</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9.7200000000000006</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80.72</v>
      </c>
    </row>
    <row r="40" spans="2:24" ht="24" customHeight="1">
      <c r="B40" s="171"/>
      <c r="C40" s="940"/>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7" t="s">
        <v>258</v>
      </c>
      <c r="E43" s="927"/>
      <c r="F43" s="928"/>
      <c r="G43" s="536">
        <f>+ｱ.特管廃油!$AK$27</f>
        <v>71</v>
      </c>
      <c r="H43" s="536">
        <f>+ｲ.特管廃酸!$AK$27</f>
        <v>0</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9.7200000000000006</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80.72</v>
      </c>
    </row>
    <row r="44" spans="2:24" ht="24" customHeight="1">
      <c r="B44" s="171"/>
      <c r="C44" s="178"/>
      <c r="D44" s="176" t="s">
        <v>147</v>
      </c>
      <c r="E44" s="933" t="s">
        <v>176</v>
      </c>
      <c r="F44" s="934"/>
      <c r="G44" s="538">
        <f>+ｱ.特管廃油!$AK$30</f>
        <v>71</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71</v>
      </c>
    </row>
    <row r="45" spans="2:24" ht="24" customHeight="1">
      <c r="B45" s="171"/>
      <c r="C45" s="178"/>
      <c r="D45" s="561" t="s">
        <v>149</v>
      </c>
      <c r="E45" s="935" t="s">
        <v>177</v>
      </c>
      <c r="F45" s="936"/>
      <c r="G45" s="540">
        <f>+ｱ.特管廃油!$AR$24</f>
        <v>71</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9.7200000000000006</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80.72</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142.80000000000001</v>
      </c>
      <c r="H55" s="544">
        <f t="shared" ref="H55:W55" si="9">IF(H9="0",+H19+H20,+H9+H19+H20)</f>
        <v>0</v>
      </c>
      <c r="I55" s="544">
        <f t="shared" si="9"/>
        <v>0</v>
      </c>
      <c r="J55" s="544">
        <f t="shared" si="9"/>
        <v>0</v>
      </c>
      <c r="K55" s="544">
        <f t="shared" si="9"/>
        <v>9.7200000000000006</v>
      </c>
      <c r="L55" s="544">
        <f t="shared" si="9"/>
        <v>0</v>
      </c>
      <c r="M55" s="544">
        <f t="shared" si="9"/>
        <v>0</v>
      </c>
      <c r="N55" s="544">
        <f t="shared" si="9"/>
        <v>0</v>
      </c>
      <c r="O55" s="544">
        <f t="shared" si="9"/>
        <v>0</v>
      </c>
      <c r="P55" s="544">
        <f t="shared" si="9"/>
        <v>14.920000000000002</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7"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f>+表紙!T29</f>
        <v>0</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　ジャパン マリンユナイテッド 株式会社　横浜事業所　（磯子工場）</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71</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71.8</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71</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71</v>
      </c>
      <c r="P27" s="841"/>
      <c r="Q27" s="841"/>
      <c r="R27" s="841"/>
      <c r="S27" s="54" t="s">
        <v>38</v>
      </c>
      <c r="T27" s="75"/>
      <c r="U27" s="75"/>
      <c r="X27" s="73" t="s">
        <v>39</v>
      </c>
      <c r="Y27" s="76"/>
      <c r="AG27" s="63"/>
      <c r="AH27" s="63"/>
      <c r="AI27" s="63"/>
      <c r="AJ27" s="63"/>
      <c r="AK27" s="811">
        <f>+AG18+O27</f>
        <v>71</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71</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71.8</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71.8</v>
      </c>
      <c r="G30" s="802"/>
      <c r="H30" s="221" t="s">
        <v>155</v>
      </c>
      <c r="L30" s="814"/>
      <c r="O30" s="66"/>
      <c r="Q30" s="816">
        <f>+ROUND(Z28,2)+ROUND(Z29,2)+ROUND(Z30,2)</f>
        <v>71</v>
      </c>
      <c r="R30" s="841"/>
      <c r="S30" s="841"/>
      <c r="T30" s="841"/>
      <c r="U30" s="54" t="s">
        <v>16</v>
      </c>
      <c r="X30" s="876" t="s">
        <v>145</v>
      </c>
      <c r="Y30" s="877"/>
      <c r="Z30" s="803"/>
      <c r="AA30" s="804"/>
      <c r="AB30" s="804"/>
      <c r="AC30" s="804"/>
      <c r="AD30" s="804"/>
      <c r="AE30" s="54" t="s">
        <v>13</v>
      </c>
      <c r="AK30" s="821">
        <v>71</v>
      </c>
      <c r="AL30" s="822"/>
      <c r="AM30" s="822"/>
      <c r="AN30" s="822"/>
      <c r="AO30" s="62" t="s">
        <v>13</v>
      </c>
      <c r="AR30" s="905"/>
      <c r="AS30" s="902"/>
      <c r="AT30" s="902"/>
      <c r="AU30" s="903"/>
    </row>
    <row r="31" spans="2:48" ht="27" customHeight="1" thickTop="1" thickBot="1">
      <c r="B31" s="840" t="s">
        <v>165</v>
      </c>
      <c r="C31" s="823"/>
      <c r="D31" s="823"/>
      <c r="E31" s="810"/>
      <c r="F31" s="801">
        <v>71.8</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f>+表紙!T29</f>
        <v>0</v>
      </c>
      <c r="U5" s="402"/>
      <c r="V5" s="402"/>
      <c r="W5" s="44"/>
    </row>
    <row r="6" spans="1:24" ht="13.15" customHeight="1">
      <c r="C6" s="974" t="s">
        <v>390</v>
      </c>
      <c r="D6" s="974"/>
      <c r="E6" s="974"/>
      <c r="F6" s="974"/>
      <c r="G6" s="974"/>
      <c r="H6" s="974"/>
      <c r="I6" s="974"/>
      <c r="J6" s="974"/>
      <c r="K6" s="974"/>
      <c r="L6" s="974"/>
      <c r="M6" s="974"/>
      <c r="N6" s="974"/>
      <c r="O6" s="974"/>
      <c r="P6" s="974"/>
      <c r="Q6" s="974"/>
      <c r="R6" s="974"/>
      <c r="S6" s="974"/>
      <c r="T6" s="974"/>
      <c r="U6" s="974"/>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978" t="str">
        <f>+表紙!P35</f>
        <v>令和   7年   4月  25日</v>
      </c>
      <c r="Q11" s="979"/>
      <c r="R11" s="979"/>
      <c r="S11" s="979"/>
      <c r="T11" s="980"/>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神奈川県横浜市磯子区新杉田町12番地</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ｼﾞｬﾊﾟﾝ ﾏﾘﾝﾕﾅｲﾃｯﾄﾞ (株) 横浜事業所所長　江藤　淳</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 xml:space="preserve"> 045-759-2953</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　ジャパン マリンユナイテッド 株式会社　横浜事業所　（磯子工場）</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2066</v>
      </c>
      <c r="Q25" s="999"/>
      <c r="R25" s="999"/>
      <c r="S25" s="999"/>
      <c r="T25" s="999"/>
      <c r="U25" s="1000"/>
    </row>
    <row r="26" spans="1:23" ht="26.25" customHeight="1">
      <c r="C26" s="989" t="s">
        <v>11</v>
      </c>
      <c r="D26" s="990"/>
      <c r="E26" s="991"/>
      <c r="F26" s="1041" t="str">
        <f>+表紙!F50</f>
        <v>　神奈川県横浜市磯子区新杉田町12番地</v>
      </c>
      <c r="G26" s="1042"/>
      <c r="H26" s="1042"/>
      <c r="I26" s="1042"/>
      <c r="J26" s="1042"/>
      <c r="K26" s="1042"/>
      <c r="L26" s="1042"/>
      <c r="M26" s="1042"/>
      <c r="N26" s="130" t="s">
        <v>131</v>
      </c>
      <c r="O26" s="409"/>
      <c r="P26" s="409"/>
      <c r="Q26" s="1001" t="str">
        <f>IF(+表紙!Q50="","",+表紙!Q50)</f>
        <v>045-759-2953</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Ｅ31－輸送用機械器具製造業</v>
      </c>
      <c r="G30" s="1006"/>
      <c r="H30" s="1006"/>
      <c r="I30" s="1006"/>
      <c r="J30" s="1006"/>
      <c r="K30" s="1006"/>
      <c r="L30" s="276" t="s">
        <v>48</v>
      </c>
      <c r="M30" s="276"/>
      <c r="N30" s="1007" t="str">
        <f>IF(COUNTA(表紙!N54)=1,+表紙!N54,"")</f>
        <v>船舶の新造及び修理</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f>IF(+表紙!N55="","",+表紙!N55)</f>
        <v>48006</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t="str">
        <f>IF(+表紙!N56="","",+表紙!N56)</f>
        <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f>IF(+表紙!F61="","",+表紙!F61)</f>
        <v>776</v>
      </c>
      <c r="G37" s="984"/>
      <c r="H37" s="984"/>
      <c r="I37" s="984"/>
      <c r="J37" s="984"/>
      <c r="K37" s="984"/>
      <c r="L37" s="984"/>
      <c r="M37" s="984"/>
      <c r="N37" s="984"/>
      <c r="O37" s="984"/>
      <c r="P37" s="984"/>
      <c r="Q37" s="984"/>
      <c r="R37" s="984"/>
      <c r="S37" s="984"/>
      <c r="T37" s="984"/>
      <c r="U37" s="985"/>
    </row>
    <row r="38" spans="3:21" ht="13.9" customHeight="1">
      <c r="C38" s="281"/>
      <c r="D38" s="498"/>
      <c r="E38" s="496"/>
      <c r="F38" s="1026" t="str">
        <f>IF(COUNTA(表紙!F62)=1,+表紙!F62,"")</f>
        <v>特管廃油→焼却（中間処理）→再燃料化（最終処分）　　　　　　　　　　　　　　　　　　　　　　　　　　　　　　　　　　　　　　　　高濃度PCB→洗浄・分解→焼却（熱回収）　　　　　　　　　　　　　　　　　　　　　　　　　　　　　　　　　　　　　　　　　　　　　　　　　　　　　　　　廃石綿→溶融→再生路盤材</v>
      </c>
      <c r="G38" s="1027"/>
      <c r="H38" s="1027"/>
      <c r="I38" s="1027"/>
      <c r="J38" s="1027"/>
      <c r="K38" s="1027"/>
      <c r="L38" s="1027"/>
      <c r="M38" s="1027"/>
      <c r="N38" s="1027"/>
      <c r="O38" s="1027"/>
      <c r="P38" s="1027"/>
      <c r="Q38" s="1027"/>
      <c r="R38" s="1027"/>
      <c r="S38" s="1027"/>
      <c r="T38" s="1027"/>
      <c r="U38" s="1028"/>
    </row>
    <row r="39" spans="3:21" ht="13.9"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3</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86.72</v>
      </c>
      <c r="L66" s="1058"/>
      <c r="M66" s="1058"/>
      <c r="N66" s="1058"/>
      <c r="O66" s="1058"/>
      <c r="P66" s="296" t="s">
        <v>13</v>
      </c>
      <c r="Q66" s="1052"/>
      <c r="R66" s="1052"/>
      <c r="S66" s="1052"/>
      <c r="T66" s="1052"/>
      <c r="U66" s="1053"/>
      <c r="V66" s="384"/>
      <c r="W66" s="384"/>
      <c r="X66" s="419"/>
    </row>
    <row r="67" spans="1:24" ht="13.9"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 customHeight="1">
      <c r="C70" s="1025"/>
      <c r="D70" s="1054"/>
      <c r="E70" s="1057"/>
      <c r="F70" s="964" t="str">
        <f>IF(COUNTA(表紙!F94)=1,+表紙!F94,"")</f>
        <v xml:space="preserve">*シンナー及び塗料は、危険物庫で入出庫管理されて数量を把握している。
　使用済みのシンナー入り廃液（引火性廃油）は、廃塗料置場で管理し、特管処理業者へ回収。
*石綿含有製品（主にパッキンシール材やブレーキパット）は、主に修理船工事で出るので、
  着工前会議で廃品有無の情報を得て準備している。　　　　　　　　　　　　　　　　　　　　　　　　　　　　　　　　　　　　　　　*石綿が含有した建物外壁はまだ工場内にあり、補修時は設備担当から報告を受けるようにしている。
*新入社員と中途入社、他事業所からの異動者と修理船乗員に対し、分別教育を実施。分別表の配布。
</v>
      </c>
      <c r="G70" s="965"/>
      <c r="H70" s="965"/>
      <c r="I70" s="965"/>
      <c r="J70" s="965"/>
      <c r="K70" s="965"/>
      <c r="L70" s="965"/>
      <c r="M70" s="965"/>
      <c r="N70" s="965"/>
      <c r="O70" s="965"/>
      <c r="P70" s="965"/>
      <c r="Q70" s="965"/>
      <c r="R70" s="965"/>
      <c r="S70" s="965"/>
      <c r="T70" s="965"/>
      <c r="U70" s="966"/>
      <c r="V70" s="316"/>
    </row>
    <row r="71" spans="1:24" ht="13.9"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2</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80.72</v>
      </c>
      <c r="L81" s="1058"/>
      <c r="M81" s="1058"/>
      <c r="N81" s="1058"/>
      <c r="O81" s="1058"/>
      <c r="P81" s="299" t="s">
        <v>13</v>
      </c>
      <c r="Q81" s="1052"/>
      <c r="R81" s="1052"/>
      <c r="S81" s="1052"/>
      <c r="T81" s="1052"/>
      <c r="U81" s="1053"/>
      <c r="V81" s="384"/>
      <c r="W81" s="384"/>
      <c r="X81" s="304"/>
    </row>
    <row r="82" spans="1:24" ht="13.9"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 customHeight="1">
      <c r="C85" s="1010"/>
      <c r="D85" s="956"/>
      <c r="E85" s="962"/>
      <c r="F85" s="964" t="str">
        <f>IF(COUNTA(表紙!F109)=1,+表紙!F109,"")</f>
        <v>*高濃度PCB機器の処理は、すべて終了。
*石綿含有製品は毎年、減少しているが、着工前会議の情報はもらう。
*設備工事や一括外注工事の廃棄物は、請負業者が回収・処理するように見積段階で織り込む。</v>
      </c>
      <c r="G85" s="965"/>
      <c r="H85" s="965"/>
      <c r="I85" s="965"/>
      <c r="J85" s="965"/>
      <c r="K85" s="965"/>
      <c r="L85" s="965"/>
      <c r="M85" s="965"/>
      <c r="N85" s="965"/>
      <c r="O85" s="965"/>
      <c r="P85" s="965"/>
      <c r="Q85" s="965"/>
      <c r="R85" s="965"/>
      <c r="S85" s="965"/>
      <c r="T85" s="965"/>
      <c r="U85" s="966"/>
      <c r="V85" s="316"/>
    </row>
    <row r="86" spans="1:24" ht="13.9"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56"/>
      <c r="E96" s="962"/>
      <c r="F96" s="964" t="str">
        <f>IF(COUNTA(表紙!F120)=1,+表紙!F120,"")</f>
        <v>*シンナー入り廃塗料は塗装Ｇへ、石綿含有製品は修理Ｇへ分別教育を実施。
*新入社員と中途入社、他事業所からの異動者と修理船乗員に対し環境Gで分別教育を実施し分別表の配布。
*スポット業者等の臨時入構者は各部の環境担当が分別教育を実施。
*廃塗料置場と廃棄物集積場で管理している。</v>
      </c>
      <c r="G96" s="965"/>
      <c r="H96" s="965"/>
      <c r="I96" s="965"/>
      <c r="J96" s="965"/>
      <c r="K96" s="965"/>
      <c r="L96" s="965"/>
      <c r="M96" s="965"/>
      <c r="N96" s="965"/>
      <c r="O96" s="965"/>
      <c r="P96" s="965"/>
      <c r="Q96" s="965"/>
      <c r="R96" s="965"/>
      <c r="S96" s="965"/>
      <c r="T96" s="965"/>
      <c r="U96" s="966"/>
      <c r="V96" s="316"/>
      <c r="W96" s="350"/>
      <c r="X96" s="350"/>
    </row>
    <row r="97" spans="3:24" ht="13.9"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56"/>
      <c r="E102" s="962"/>
      <c r="F102" s="1059" t="str">
        <f>IF(COUNTA(表紙!F126)=1,+表紙!F126,"")</f>
        <v xml:space="preserve">*廃塗料の荷姿はドラム缶なので液状のみとし、液量は容器の膨張を防ぐため8分目まで。固まった廃ペンキは廃プラとして廃棄。
</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56"/>
      <c r="E184" s="962"/>
      <c r="F184" s="1065" t="s">
        <v>188</v>
      </c>
      <c r="G184" s="1066"/>
      <c r="H184" s="1066"/>
      <c r="I184" s="1066"/>
      <c r="J184" s="1066"/>
      <c r="K184" s="952">
        <f>+表紙!K208</f>
        <v>86.72</v>
      </c>
      <c r="L184" s="952"/>
      <c r="M184" s="952"/>
      <c r="N184" s="952"/>
      <c r="O184" s="952"/>
      <c r="P184" s="323" t="s">
        <v>13</v>
      </c>
      <c r="Q184" s="1067" t="s">
        <v>212</v>
      </c>
      <c r="R184" s="1068"/>
      <c r="S184" s="1068"/>
      <c r="T184" s="1068"/>
      <c r="U184" s="1069"/>
      <c r="V184" s="384"/>
      <c r="W184" s="384"/>
      <c r="X184" s="316"/>
    </row>
    <row r="185" spans="3:24" ht="43.15" customHeight="1">
      <c r="C185" s="320"/>
      <c r="D185" s="956"/>
      <c r="E185" s="962"/>
      <c r="F185" s="324"/>
      <c r="G185" s="761" t="s">
        <v>164</v>
      </c>
      <c r="H185" s="762"/>
      <c r="I185" s="762"/>
      <c r="J185" s="762"/>
      <c r="K185" s="952">
        <f>+表紙!K209</f>
        <v>71.8</v>
      </c>
      <c r="L185" s="952"/>
      <c r="M185" s="952"/>
      <c r="N185" s="952"/>
      <c r="O185" s="952"/>
      <c r="P185" s="302" t="s">
        <v>13</v>
      </c>
      <c r="Q185" s="1070"/>
      <c r="R185" s="1071"/>
      <c r="S185" s="1071"/>
      <c r="T185" s="1071"/>
      <c r="U185" s="1072"/>
      <c r="V185" s="384"/>
      <c r="W185" s="384"/>
      <c r="X185" s="316"/>
    </row>
    <row r="186" spans="3:24" ht="43.15" customHeight="1">
      <c r="C186" s="320"/>
      <c r="D186" s="956"/>
      <c r="E186" s="962"/>
      <c r="F186" s="324"/>
      <c r="G186" s="761" t="s">
        <v>165</v>
      </c>
      <c r="H186" s="762"/>
      <c r="I186" s="762"/>
      <c r="J186" s="762"/>
      <c r="K186" s="952">
        <f>+表紙!K210</f>
        <v>86.72</v>
      </c>
      <c r="L186" s="952"/>
      <c r="M186" s="952"/>
      <c r="N186" s="952"/>
      <c r="O186" s="952"/>
      <c r="P186" s="302" t="s">
        <v>13</v>
      </c>
      <c r="Q186" s="1070"/>
      <c r="R186" s="1071"/>
      <c r="S186" s="1071"/>
      <c r="T186" s="1071"/>
      <c r="U186" s="1072"/>
      <c r="V186" s="384"/>
      <c r="W186" s="384"/>
      <c r="X186" s="316"/>
    </row>
    <row r="187" spans="3:24" ht="43.15" customHeight="1">
      <c r="C187" s="320"/>
      <c r="D187" s="956"/>
      <c r="E187" s="962"/>
      <c r="F187" s="324"/>
      <c r="G187" s="761" t="s">
        <v>374</v>
      </c>
      <c r="H187" s="762"/>
      <c r="I187" s="762"/>
      <c r="J187" s="762"/>
      <c r="K187" s="952" t="str">
        <f>+表紙!K211</f>
        <v>0</v>
      </c>
      <c r="L187" s="952"/>
      <c r="M187" s="952"/>
      <c r="N187" s="952"/>
      <c r="O187" s="952"/>
      <c r="P187" s="302" t="s">
        <v>13</v>
      </c>
      <c r="Q187" s="1070"/>
      <c r="R187" s="1071"/>
      <c r="S187" s="1071"/>
      <c r="T187" s="1071"/>
      <c r="U187" s="1072"/>
      <c r="V187" s="384"/>
      <c r="W187" s="384"/>
      <c r="X187" s="316"/>
    </row>
    <row r="188" spans="3:24" ht="43.15"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56"/>
      <c r="E190" s="962"/>
      <c r="F190" s="964" t="str">
        <f>IF(COUNTA(表紙!F214)=1,+表紙!F214,"")</f>
        <v>高濃度PCBは24年度17缶処分しすべて終了。分析した石綿の結果はファイルして保存している。</v>
      </c>
      <c r="G190" s="965"/>
      <c r="H190" s="965"/>
      <c r="I190" s="965"/>
      <c r="J190" s="965"/>
      <c r="K190" s="965"/>
      <c r="L190" s="965"/>
      <c r="M190" s="965"/>
      <c r="N190" s="965"/>
      <c r="O190" s="965"/>
      <c r="P190" s="965"/>
      <c r="Q190" s="965"/>
      <c r="R190" s="965"/>
      <c r="S190" s="965"/>
      <c r="T190" s="965"/>
      <c r="U190" s="966"/>
      <c r="V190" s="316"/>
      <c r="W190" s="350"/>
      <c r="X190" s="350"/>
    </row>
    <row r="191" spans="3:24" ht="13.9"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80.72</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71</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80.72</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56"/>
      <c r="E207" s="962"/>
      <c r="F207" s="964" t="str">
        <f>IF(COUNTA(表紙!F231)=1,+表紙!F231,"")</f>
        <v xml:space="preserve">
*石綿含有製品は毎年、減少しているが、着工前会議の情報はもらう。石綿含有がハッキリしない廃棄物は分析機関で分析を行う。</v>
      </c>
      <c r="G207" s="965"/>
      <c r="H207" s="965"/>
      <c r="I207" s="965"/>
      <c r="J207" s="965"/>
      <c r="K207" s="965"/>
      <c r="L207" s="965"/>
      <c r="M207" s="965"/>
      <c r="N207" s="965"/>
      <c r="O207" s="965"/>
      <c r="P207" s="965"/>
      <c r="Q207" s="965"/>
      <c r="R207" s="965"/>
      <c r="S207" s="965"/>
      <c r="T207" s="965"/>
      <c r="U207" s="966"/>
      <c r="V207" s="316"/>
      <c r="W207" s="350"/>
      <c r="X207" s="350"/>
    </row>
    <row r="208" spans="3:24" ht="13.9"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779"/>
      <c r="D217" s="1078"/>
      <c r="E217" s="1079"/>
      <c r="F217" s="793" t="s">
        <v>363</v>
      </c>
      <c r="G217" s="1085"/>
      <c r="H217" s="1085"/>
      <c r="I217" s="1085"/>
      <c r="J217" s="1085"/>
      <c r="K217" s="1086"/>
      <c r="L217" s="1087"/>
      <c r="M217" s="1088">
        <f>IF(COUNTA(+表紙!M241)&gt;0,+表紙!M241,"")</f>
        <v>77</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1081"/>
      <c r="D219" s="1082"/>
      <c r="E219" s="1083"/>
      <c r="F219" s="1090" t="str">
        <f>IF(COUNTA(表紙!F243)=1,+表紙!F243,"")</f>
        <v>*現在、すべて電子対応（単発、突発除く）</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150000000000006"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7"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9.7200000000000006</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9.7200000000000006</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9.7200000000000006</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f>+表紙!T29</f>
        <v>0</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2025-04-28T00:46:53Z</dcterms:created>
  <dcterms:modified xsi:type="dcterms:W3CDTF">2025-04-28T00:46:54Z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