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74B7BD99-5E57-42EB-924C-F711816E41F1}" xr6:coauthVersionLast="47" xr6:coauthVersionMax="47" xr10:uidLastSave="{00000000-0000-0000-0000-000000000000}"/>
  <bookViews>
    <workbookView xWindow="28680" yWindow="-120" windowWidth="29040" windowHeight="15720" tabRatio="808" firstSheet="6"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X34" i="94"/>
  <c r="I38" i="94"/>
  <c r="I37" i="94" s="1"/>
  <c r="I32" i="94"/>
  <c r="I31" i="94" s="1"/>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31" i="2" s="1"/>
  <c r="G52" i="94" s="1"/>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<sst xmlns="http://schemas.openxmlformats.org/spreadsheetml/2006/main" count="2830" uniqueCount="436">
  <si>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</si>
  <si>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</si>
  <si>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</si>
  <si>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</si>
  <si>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</si>
  <si>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</si>
  <si>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</si>
  <si>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</si>
  <si>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</si>
  <si>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</si>
  <si>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</si>
  <si>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</si>
  <si>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</si>
  <si>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</si>
  <si>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</si>
  <si>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</si>
  <si>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</si>
  <si>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</si>
  <si>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</si>
  <si>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</si>
  <si>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</si>
  <si>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</si>
  <si>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</si>
  <si>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</si>
  <si>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</si>
  <si>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</si>
  <si>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</si>
  <si>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</si>
  <si>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</si>
  <si>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</si>
  <si>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</si>
  <si>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</si>
  <si>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</si>
  <si>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</si>
  <si>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</si>
  <si>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</si>
  <si>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</si>
  <si>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</si>
  <si>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</si>
  <si>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</si>
  <si>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</si>
  <si>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</si>
  <si>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</si>
  <si>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</si>
  <si>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</si>
  <si>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</si>
  <si>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</si>
  <si>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</si>
  <si>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</si>
  <si>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</si>
  <si>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</si>
  <si>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</si>
  <si>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</si>
  <si>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</si>
  <si>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</si>
  <si>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</si>
  <si>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</si>
  <si>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</si>
  <si>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</si>
  <si>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</si>
  <si>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</si>
  <si>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</si>
  <si>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</si>
  <si>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</si>
  <si>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</si>
  <si>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</si>
  <si>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</si>
  <si>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</si>
  <si>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</si>
  <si>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</si>
  <si>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</si>
  <si>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</si>
  <si>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</si>
  <si>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</si>
  <si>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</si>
  <si>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</si>
  <si>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</si>
  <si>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</si>
  <si>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</si>
  <si>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</si>
  <si>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</si>
  <si>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</si>
  <si>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</si>
  <si>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</si>
  <si>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</si>
  <si>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</si>
  <si>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</si>
  <si>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</si>
  <si>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</si>
  <si>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</si>
  <si>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</si>
  <si>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</si>
  <si>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</si>
  <si>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</si>
  <si>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</si>
  <si>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</si>
  <si>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</si>
  <si>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</si>
  <si>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</si>
  <si>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</si>
  <si>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</si>
  <si>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</si>
  <si>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</si>
  <si>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</si>
  <si>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</si>
  <si>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</si>
  <si>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</si>
  <si>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</si>
  <si>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</si>
  <si>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</si>
  <si>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</si>
  <si>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</si>
  <si>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</si>
  <si>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</si>
  <si>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</si>
  <si>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</si>
  <si>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</si>
  <si>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</si>
  <si>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</si>
  <si>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</si>
  <si>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</si>
  <si>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</si>
  <si>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</si>
  <si>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</si>
  <si>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</si>
  <si>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</si>
  <si>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</si>
  <si>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</si>
  <si>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</si>
  <si>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</si>
  <si>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</si>
  <si>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</si>
  <si>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</si>
  <si>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</si>
  <si>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</si>
  <si>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</si>
  <si>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</si>
  <si>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</si>
  <si>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</si>
  <si>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</si>
  <si>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</si>
  <si>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</si>
  <si>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</si>
  <si>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</si>
  <si>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</si>
  <si>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</si>
  <si>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</si>
  <si>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</si>
  <si>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</si>
  <si>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</si>
  <si>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</si>
  <si>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</si>
  <si>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</si>
  <si>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</si>
  <si>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</si>
  <si>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</si>
  <si>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</si>
  <si>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</si>
  <si>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</si>
  <si>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</si>
  <si>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</si>
  <si>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</si>
  <si>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</si>
  <si>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</si>
  <si>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</si>
  <si>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</si>
  <si>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</si>
  <si>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</si>
  <si>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</si>
  <si>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</si>
  <si>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</si>
  <si>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</si>
  <si>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</si>
  <si>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</si>
  <si>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</si>
  <si>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</si>
  <si>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</si>
  <si>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</si>
  <si>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</si>
  <si>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</si>
  <si>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</si>
  <si>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</si>
  <si>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</si>
  <si>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</si>
  <si>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</si>
  <si>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</si>
  <si>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</si>
  <si>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</si>
  <si>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</si>
  <si>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</si>
  <si>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</si>
  <si>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</si>
  <si>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</si>
  <si>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</si>
  <si>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</si>
  <si>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</si>
  <si>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</si>
  <si>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</si>
  <si>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</si>
  <si>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</si>
  <si>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</si>
  <si>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</si>
  <si>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</si>
  <si>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</si>
  <si>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</si>
  <si>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</si>
  <si>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</si>
  <si>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</si>
  <si>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</si>
  <si>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</si>
  <si>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</si>
  <si>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</si>
  <si>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</si>
  <si>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</si>
  <si>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</si>
  <si>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</si>
  <si>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</si>
  <si>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</si>
  <si>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</si>
  <si>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</si>
  <si>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</si>
  <si>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</si>
  <si>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</si>
  <si>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</si>
  <si>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</si>
  <si>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</si>
  <si>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</si>
  <si>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</si>
  <si>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</si>
  <si>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</si>
  <si>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</si>
  <si>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</si>
  <si>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</si>
  <si>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</si>
  <si>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</si>
  <si>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</si>
  <si>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</si>
  <si>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</si>
  <si>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</si>
  <si>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</si>
  <si>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</si>
  <si>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</si>
  <si>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</si>
  <si>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</si>
  <si>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</si>
  <si>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</si>
  <si>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</si>
  <si>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</si>
  <si>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</si>
  <si>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</si>
  <si>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</si>
  <si>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</si>
  <si>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</si>
  <si>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</si>
  <si>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</si>
  <si>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</si>
  <si>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</si>
  <si>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</si>
  <si>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</si>
  <si>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</si>
  <si>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</si>
  <si>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</si>
  <si>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</si>
  <si>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</si>
  <si>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</si>
  <si>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</si>
  <si>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</si>
  <si>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</si>
  <si>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</si>
  <si>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</si>
  <si>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</si>
  <si>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</si>
  <si>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</si>
  <si>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</si>
  <si>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</si>
  <si>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</si>
  <si>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</si>
  <si>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</si>
  <si>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</si>
  <si>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</si>
  <si>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</si>
  <si>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</si>
  <si>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</si>
  <si>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</si>
  <si>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</si>
  <si>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</si>
  <si>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</si>
  <si>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</si>
  <si>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</si>
  <si>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</si>
  <si>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</si>
  <si>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</si>
  <si>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</si>
  <si>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</si>
  <si>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</si>
  <si>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</si>
  <si>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</si>
  <si>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</si>
  <si>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</si>
  <si>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</si>
  <si>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</si>
  <si>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</si>
  <si>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</si>
  <si>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</si>
  <si>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</si>
  <si>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</si>
  <si>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</si>
  <si>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</si>
  <si>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</si>
  <si>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</si>
  <si>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</si>
  <si>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</si>
  <si>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</si>
  <si>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</si>
  <si>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</si>
  <si>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</si>
  <si>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</si>
  <si>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</si>
  <si>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</si>
  <si>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</si>
  <si>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</si>
  <si>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</si>
  <si>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</si>
  <si>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</si>
  <si>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</si>
  <si>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</si>
  <si>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</si>
  <si>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</si>
  <si>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</si>
  <si>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</si>
  <si>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</si>
  <si>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</si>
  <si>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</si>
  <si>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</si>
  <si>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</si>
  <si>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</si>
  <si>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</si>
  <si>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</si>
  <si>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</si>
  <si>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</si>
  <si>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</si>
  <si>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</si>
  <si>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</si>
  <si>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</si>
  <si>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</si>
  <si>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</si>
  <si>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</si>
  <si>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</si>
  <si>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</si>
  <si>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</si>
  <si>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</si>
  <si>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</si>
  <si>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</si>
  <si>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</si>
  <si>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</si>
  <si>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</si>
  <si>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</si>
  <si>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</si>
  <si>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</si>
  <si>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</si>
  <si>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</si>
  <si>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</si>
  <si>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</si>
  <si>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</si>
  <si>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</si>
  <si>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</si>
  <si>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</si>
  <si>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</si>
  <si>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</si>
  <si>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</si>
  <si>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</si>
  <si>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</si>
  <si>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</si>
  <si>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</si>
  <si>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</si>
  <si>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</si>
  <si>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</si>
  <si>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</si>
  <si>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</si>
  <si>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</si>
  <si>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</si>
  <si>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</si>
  <si>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</si>
  <si>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</si>
  <si>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</si>
  <si>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</si>
  <si>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</si>
  <si>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</si>
  <si>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</si>
  <si>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</si>
  <si>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</si>
  <si>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</si>
  <si>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</si>
  <si>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</si>
  <si>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</si>
  <si>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</si>
  <si>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</si>
  <si>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</si>
  <si>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</si>
  <si>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</si>
  <si>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</si>
  <si>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</si>
  <si>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</si>
  <si>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</si>
  <si>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</si>
  <si>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</si>
  <si>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</si>
  <si>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</si>
  <si>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</si>
  <si>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</si>
  <si>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</si>
  <si>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</si>
  <si>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</si>
  <si>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</si>
  <si>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</si>
  <si>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</si>
  <si>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</si>
  <si>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</si>
  <si>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</si>
  <si>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</si>
  <si>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</si>
  <si>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</si>
  <si>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</si>
  <si>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</si>
  <si>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</si>
  <si>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</si>
  <si>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2025年　6月　  日</t>
    <phoneticPr fontId="3"/>
  </si>
  <si>
    <t>東京都千代田区大手町一丁目１番２号</t>
    <phoneticPr fontId="3"/>
  </si>
  <si>
    <t>ＥＮＥＯＳ株式会社　
代表取締役社長　　山口　敦治</t>
    <phoneticPr fontId="3"/>
  </si>
  <si>
    <t>045-414-4131</t>
    <phoneticPr fontId="3"/>
  </si>
  <si>
    <t>横浜市長</t>
    <phoneticPr fontId="3"/>
  </si>
  <si>
    <t>ＥＮＥＯＳ株式会社 　根岸製油所</t>
    <phoneticPr fontId="3"/>
  </si>
  <si>
    <t>横浜市磯子区鳳町1番1号</t>
    <phoneticPr fontId="3"/>
  </si>
  <si>
    <t>03（6257）5000</t>
    <phoneticPr fontId="3"/>
  </si>
  <si>
    <t>Ｅ17－石油製品・石炭製品製造業</t>
    <phoneticPr fontId="3"/>
  </si>
  <si>
    <t>石油精製・石油製品製造業、
売電業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</si>
</sst>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8780" y="2219325"/>
          <a:ext cx="579120" cy="64008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7350" y="2196465"/>
          <a:ext cx="586740" cy="640080"/>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view="pageBreakPreview" topLeftCell="A6" zoomScaleNormal="100" zoomScaleSheetLayoutView="100" workbookViewId="0">
      <selection activeCell="M69" sqref="M69"/>
    </sheetView>
  </sheetViews>
  <sheetFormatPr defaultColWidth="9" defaultRowHeight="12"/>
  <cols>
    <col min="1" max="1" width="1.109375" style="21" customWidth="1"/>
    <col min="2" max="2" width="3.33203125" style="21" customWidth="1"/>
    <col min="3" max="3" width="3.33203125" style="20" customWidth="1"/>
    <col min="4" max="4" width="3.77734375" style="20" customWidth="1"/>
    <col min="5" max="5" width="9.88671875" style="20" customWidth="1"/>
    <col min="6" max="6" width="2.77734375" style="20" customWidth="1"/>
    <col min="7" max="7" width="7.88671875" style="20" customWidth="1"/>
    <col min="8" max="8" width="13.77734375" style="20" customWidth="1"/>
    <col min="9" max="9" width="5.77734375" style="20" customWidth="1"/>
    <col min="10" max="10" width="3.77734375" style="20" customWidth="1"/>
    <col min="11" max="11" width="10.77734375" style="20" customWidth="1"/>
    <col min="12" max="12" width="9.33203125" style="20" customWidth="1"/>
    <col min="13" max="13" width="7.77734375" style="20" customWidth="1"/>
    <col min="14" max="14" width="6.77734375" style="20" customWidth="1"/>
    <col min="15" max="15" width="7.77734375" style="20" customWidth="1"/>
    <col min="16" max="16" width="2.21875" style="20" customWidth="1"/>
    <col min="17" max="17" width="9" style="20"/>
    <col min="18" max="18" width="9" style="46"/>
    <col min="19" max="19" width="10.77734375" style="46" customWidth="1"/>
    <col min="20" max="20" width="9" style="46"/>
    <col min="21" max="21" width="13.33203125" style="46" customWidth="1"/>
    <col min="22" max="27" width="9" style="46"/>
    <col min="28" max="28" width="33.77734375" style="46" customWidth="1"/>
    <col min="29" max="48" width="9" style="46"/>
    <col min="49" max="16384" width="9" style="20"/>
  </cols>
  <sheetData>
    <row r="2" spans="1:54" ht="13.2">
      <c r="C2" s="19" t="s">
        <v>50</v>
      </c>
    </row>
    <row r="3" spans="1:54" ht="13.2">
      <c r="C3" s="19" t="s">
        <v>284</v>
      </c>
    </row>
    <row r="4" spans="1:54" s="81" customFormat="1" ht="13.2">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2">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2">
      <c r="C6" s="19"/>
    </row>
    <row r="7" spans="1:54" ht="13.2">
      <c r="C7" s="19" t="s">
        <v>2</v>
      </c>
      <c r="Q7" s="19"/>
    </row>
    <row r="8" spans="1:54" s="326" customFormat="1" ht="13.2">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2">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2">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2">
      <c r="C11" s="332" t="s">
        <v>319</v>
      </c>
      <c r="R11" s="20"/>
      <c r="S11" s="20"/>
      <c r="T11" s="20"/>
      <c r="U11" s="20"/>
      <c r="V11" s="20"/>
      <c r="W11" s="19"/>
      <c r="X11" s="97"/>
      <c r="Y11" s="311"/>
      <c r="AW11" s="46"/>
      <c r="AX11" s="46"/>
      <c r="AY11" s="46"/>
      <c r="AZ11" s="46"/>
      <c r="BA11" s="46"/>
      <c r="BB11" s="46"/>
    </row>
    <row r="12" spans="1:54" ht="13.2">
      <c r="C12" s="332" t="s">
        <v>320</v>
      </c>
      <c r="Q12" s="19"/>
      <c r="R12" s="97"/>
      <c r="S12" s="98"/>
    </row>
    <row r="13" spans="1:54" ht="13.2">
      <c r="C13" s="332" t="s">
        <v>321</v>
      </c>
      <c r="R13" s="20"/>
      <c r="S13" s="20"/>
      <c r="T13" s="20"/>
      <c r="U13" s="20"/>
      <c r="V13" s="20"/>
      <c r="W13" s="20"/>
      <c r="X13" s="97"/>
      <c r="Y13" s="311"/>
      <c r="AW13" s="46"/>
      <c r="AX13" s="46"/>
      <c r="AY13" s="46"/>
      <c r="AZ13" s="46"/>
      <c r="BA13" s="46"/>
      <c r="BB13" s="46"/>
    </row>
    <row r="14" spans="1:54" ht="13.2">
      <c r="C14" s="19"/>
      <c r="R14" s="20"/>
      <c r="S14" s="20"/>
      <c r="T14" s="20"/>
      <c r="U14" s="20"/>
      <c r="V14" s="20"/>
      <c r="W14" s="20"/>
      <c r="X14" s="97"/>
      <c r="Y14" s="311"/>
      <c r="AW14" s="46"/>
      <c r="AX14" s="46"/>
      <c r="AY14" s="46"/>
      <c r="AZ14" s="46"/>
      <c r="BA14" s="46"/>
      <c r="BB14" s="46"/>
    </row>
    <row r="15" spans="1:54" ht="13.2">
      <c r="B15" s="80"/>
      <c r="C15" s="332" t="s">
        <v>412</v>
      </c>
      <c r="D15" s="81"/>
      <c r="E15" s="81"/>
      <c r="R15" s="20"/>
      <c r="S15" s="20"/>
      <c r="T15" s="20"/>
      <c r="U15" s="20"/>
      <c r="V15" s="20"/>
      <c r="W15" s="19"/>
      <c r="X15" s="97"/>
      <c r="Y15" s="311"/>
      <c r="AW15" s="46"/>
      <c r="AX15" s="46"/>
      <c r="AY15" s="46"/>
      <c r="AZ15" s="46"/>
      <c r="BA15" s="46"/>
      <c r="BB15" s="46"/>
    </row>
    <row r="16" spans="1:54" s="81" customFormat="1" ht="13.2">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2">
      <c r="C19" s="19" t="s">
        <v>3</v>
      </c>
      <c r="Q19" s="19"/>
      <c r="R19" s="97"/>
      <c r="S19" s="98"/>
    </row>
    <row r="20" spans="1:54" ht="13.2">
      <c r="C20" s="486"/>
      <c r="D20" s="487"/>
      <c r="E20" s="19" t="s">
        <v>49</v>
      </c>
      <c r="Q20" s="19"/>
      <c r="R20" s="98"/>
      <c r="S20" s="98"/>
    </row>
    <row r="21" spans="1:54" ht="13.2">
      <c r="C21" s="488" t="s">
        <v>330</v>
      </c>
      <c r="D21" s="489"/>
      <c r="E21" s="19" t="s">
        <v>314</v>
      </c>
      <c r="Q21" s="19"/>
      <c r="R21" s="98"/>
      <c r="S21" s="98"/>
    </row>
    <row r="22" spans="1:54" ht="13.2">
      <c r="C22" s="490" t="s">
        <v>331</v>
      </c>
      <c r="D22" s="490"/>
      <c r="E22" s="19" t="s">
        <v>1</v>
      </c>
      <c r="Q22" s="19"/>
      <c r="R22" s="98"/>
      <c r="S22" s="98"/>
    </row>
    <row r="23" spans="1:54" ht="13.2">
      <c r="C23" s="491" t="s">
        <v>332</v>
      </c>
      <c r="D23" s="492"/>
      <c r="E23" s="19" t="s">
        <v>46</v>
      </c>
      <c r="Q23" s="19"/>
      <c r="R23" s="97"/>
      <c r="S23" s="98"/>
    </row>
    <row r="24" spans="1:54" ht="13.2">
      <c r="C24" s="483" t="s">
        <v>333</v>
      </c>
      <c r="D24" s="483"/>
      <c r="E24" s="332" t="s">
        <v>316</v>
      </c>
      <c r="Q24" s="19"/>
      <c r="R24" s="97"/>
      <c r="S24" s="98"/>
    </row>
    <row r="25" spans="1:54" ht="13.2">
      <c r="C25"/>
      <c r="D25"/>
      <c r="E25" s="332" t="s">
        <v>317</v>
      </c>
      <c r="Q25" s="19"/>
      <c r="R25" s="97"/>
      <c r="S25" s="98"/>
    </row>
    <row r="26" spans="1:54" ht="13.8" thickBot="1">
      <c r="C26" s="22"/>
      <c r="D26" s="22"/>
      <c r="E26" s="444"/>
      <c r="F26" s="22"/>
      <c r="O26" s="107" t="s">
        <v>133</v>
      </c>
      <c r="Q26" s="19"/>
      <c r="R26" s="97"/>
      <c r="S26" s="98"/>
    </row>
    <row r="27" spans="1:54" ht="13.2">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425</v>
      </c>
      <c r="O28" s="276" t="s">
        <v>130</v>
      </c>
      <c r="Q28" s="19"/>
      <c r="R28" s="97"/>
      <c r="S28" s="311"/>
    </row>
    <row r="29" spans="1:54" ht="13.2">
      <c r="C29" s="592" t="s">
        <v>380</v>
      </c>
      <c r="D29" s="593"/>
      <c r="E29" s="593"/>
      <c r="F29" s="593"/>
      <c r="G29" s="593"/>
      <c r="H29" s="593"/>
      <c r="I29" s="593"/>
      <c r="J29" s="593"/>
      <c r="K29" s="593"/>
      <c r="L29" s="593"/>
      <c r="M29" s="593"/>
      <c r="N29" s="593"/>
      <c r="O29" s="593"/>
      <c r="Q29" s="19"/>
      <c r="R29" s="97"/>
      <c r="S29" s="311"/>
    </row>
    <row r="30" spans="1:54" ht="13.2">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99999999999999" customHeight="1">
      <c r="C33" s="86"/>
      <c r="D33" s="23"/>
      <c r="E33" s="23"/>
      <c r="F33" s="23"/>
      <c r="G33" s="23"/>
      <c r="H33" s="23"/>
      <c r="I33" s="23"/>
      <c r="J33" s="23"/>
      <c r="K33" s="23"/>
      <c r="L33" s="23"/>
      <c r="M33" s="23"/>
      <c r="N33" s="23"/>
      <c r="O33" s="87"/>
      <c r="Q33" s="19"/>
      <c r="R33" s="97"/>
      <c r="S33" s="97"/>
    </row>
    <row r="34" spans="1:19" ht="14.4">
      <c r="C34" s="86"/>
      <c r="D34" s="23"/>
      <c r="E34" s="23"/>
      <c r="F34" s="23"/>
      <c r="G34" s="23"/>
      <c r="H34" s="23"/>
      <c r="I34" s="23"/>
      <c r="J34" s="23"/>
      <c r="K34" s="23"/>
      <c r="L34" s="551" t="s">
        <v>426</v>
      </c>
      <c r="M34" s="552"/>
      <c r="N34" s="552"/>
      <c r="O34" s="553"/>
      <c r="Q34" s="19"/>
      <c r="R34" s="97"/>
      <c r="S34" s="97"/>
    </row>
    <row r="35" spans="1:19" ht="13.2">
      <c r="C35" s="86"/>
      <c r="D35" s="23"/>
      <c r="E35" s="23"/>
      <c r="F35" s="23"/>
      <c r="G35" s="23"/>
      <c r="H35" s="23"/>
      <c r="I35" s="23"/>
      <c r="J35" s="23"/>
      <c r="K35" s="23"/>
      <c r="L35" s="23"/>
      <c r="M35" s="23"/>
      <c r="N35" s="23"/>
      <c r="O35" s="88"/>
      <c r="Q35" s="19"/>
      <c r="R35" s="97"/>
      <c r="S35" s="97"/>
    </row>
    <row r="36" spans="1:19" ht="13.2">
      <c r="C36" s="571" t="s">
        <v>430</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2">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427</v>
      </c>
      <c r="K39" s="542"/>
      <c r="L39" s="543"/>
      <c r="M39" s="543"/>
      <c r="N39" s="543"/>
      <c r="O39" s="544"/>
      <c r="Q39" s="19"/>
      <c r="R39" s="97"/>
    </row>
    <row r="40" spans="1:19" ht="26.25" customHeight="1">
      <c r="C40" s="86"/>
      <c r="D40" s="23"/>
      <c r="E40" s="23"/>
      <c r="F40" s="23"/>
      <c r="G40" s="23"/>
      <c r="H40" s="24" t="s">
        <v>7</v>
      </c>
      <c r="I40" s="24"/>
      <c r="J40" s="542" t="s">
        <v>428</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433</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431</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2054</v>
      </c>
      <c r="N48" s="558"/>
      <c r="O48" s="559"/>
    </row>
    <row r="49" spans="3:48" ht="18.75" customHeight="1">
      <c r="C49" s="509" t="s">
        <v>11</v>
      </c>
      <c r="D49" s="537"/>
      <c r="E49" s="538"/>
      <c r="F49" s="567" t="s">
        <v>432</v>
      </c>
      <c r="G49" s="568"/>
      <c r="H49" s="568"/>
      <c r="I49" s="568"/>
      <c r="J49" s="568"/>
      <c r="K49" s="568"/>
      <c r="L49" s="443" t="s">
        <v>134</v>
      </c>
      <c r="M49" s="446"/>
      <c r="N49" s="560" t="s">
        <v>429</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434</v>
      </c>
      <c r="G52" s="574"/>
      <c r="H52" s="574"/>
      <c r="I52" s="574"/>
      <c r="J52" s="31" t="s">
        <v>47</v>
      </c>
      <c r="K52" s="31"/>
      <c r="L52" s="575" t="s">
        <v>435</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v>691522</v>
      </c>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v>621</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14054</v>
      </c>
      <c r="I63" s="272" t="s">
        <v>4</v>
      </c>
      <c r="J63" s="531" t="s">
        <v>228</v>
      </c>
      <c r="K63" s="532"/>
      <c r="L63" s="533"/>
      <c r="M63" s="529">
        <f>+別紙!X14</f>
        <v>14054</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f>+別紙!X15</f>
        <v>4034</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f>+別紙!X16</f>
        <v>14054</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t="str">
        <f>+別紙!X17</f>
        <v>0</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v>12469.57</v>
      </c>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9994.82</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99999999999999"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2">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2"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2"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2"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2"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2"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2"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2"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2">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2">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2">
      <c r="C104" s="42"/>
      <c r="D104" s="42"/>
      <c r="E104" s="42"/>
      <c r="F104" s="42"/>
      <c r="G104" s="42"/>
      <c r="H104" s="42"/>
      <c r="I104" s="42"/>
      <c r="J104" s="42"/>
      <c r="K104" s="42"/>
      <c r="L104" s="42"/>
      <c r="M104" s="42"/>
      <c r="N104" s="42"/>
      <c r="O104" s="42"/>
      <c r="Q104" s="344" t="s">
        <v>89</v>
      </c>
      <c r="R104" s="1"/>
    </row>
    <row r="105" spans="1:27" ht="13.2">
      <c r="C105" s="42"/>
      <c r="D105" s="42"/>
      <c r="E105" s="42"/>
      <c r="F105" s="42"/>
      <c r="G105" s="42"/>
      <c r="H105" s="42"/>
      <c r="I105" s="42"/>
      <c r="J105" s="42"/>
      <c r="K105" s="42"/>
      <c r="L105" s="42"/>
      <c r="M105" s="42"/>
      <c r="N105" s="42"/>
      <c r="O105" s="42"/>
      <c r="Q105" s="344" t="s">
        <v>90</v>
      </c>
      <c r="R105" s="1"/>
    </row>
    <row r="106" spans="1:27" ht="13.2">
      <c r="C106" s="42"/>
      <c r="D106" s="42"/>
      <c r="E106" s="42"/>
      <c r="F106" s="42"/>
      <c r="G106" s="42"/>
      <c r="H106" s="42"/>
      <c r="I106" s="42"/>
      <c r="J106" s="42"/>
      <c r="K106" s="42"/>
      <c r="L106" s="42"/>
      <c r="M106" s="42"/>
      <c r="N106" s="42"/>
      <c r="O106" s="42"/>
      <c r="Q106" s="344" t="s">
        <v>91</v>
      </c>
      <c r="R106" s="1"/>
    </row>
    <row r="107" spans="1:27" ht="13.2">
      <c r="C107" s="42"/>
      <c r="D107" s="42"/>
      <c r="E107" s="42"/>
      <c r="F107" s="42"/>
      <c r="G107" s="42"/>
      <c r="H107" s="42"/>
      <c r="I107" s="42"/>
      <c r="J107" s="42"/>
      <c r="K107" s="42"/>
      <c r="L107" s="42"/>
      <c r="M107" s="42"/>
      <c r="N107" s="42"/>
      <c r="O107" s="42"/>
      <c r="Q107" s="344" t="s">
        <v>92</v>
      </c>
      <c r="R107" s="1"/>
    </row>
    <row r="108" spans="1:27" ht="13.2">
      <c r="C108" s="42"/>
      <c r="D108" s="42"/>
      <c r="E108" s="42"/>
      <c r="F108" s="42"/>
      <c r="G108" s="42"/>
      <c r="H108" s="42"/>
      <c r="I108" s="42"/>
      <c r="J108" s="42"/>
      <c r="K108" s="42"/>
      <c r="L108" s="42"/>
      <c r="M108" s="42"/>
      <c r="N108" s="42"/>
      <c r="O108" s="42"/>
      <c r="Q108" s="344" t="s">
        <v>93</v>
      </c>
      <c r="R108" s="1"/>
    </row>
    <row r="109" spans="1:27" ht="13.2">
      <c r="C109" s="42"/>
      <c r="D109" s="42"/>
      <c r="E109" s="42"/>
      <c r="F109" s="42"/>
      <c r="G109" s="42"/>
      <c r="H109" s="42"/>
      <c r="I109" s="42"/>
      <c r="J109" s="42"/>
      <c r="K109" s="42"/>
      <c r="L109" s="42"/>
      <c r="M109" s="42"/>
      <c r="N109" s="42"/>
      <c r="O109" s="42"/>
      <c r="Q109" s="344" t="s">
        <v>94</v>
      </c>
    </row>
    <row r="110" spans="1:27" ht="13.2">
      <c r="C110" s="42"/>
      <c r="D110" s="42"/>
      <c r="E110" s="42"/>
      <c r="F110" s="42"/>
      <c r="G110" s="42"/>
      <c r="H110" s="42"/>
      <c r="I110" s="42"/>
      <c r="J110" s="42"/>
      <c r="K110" s="42"/>
      <c r="L110" s="42"/>
      <c r="M110" s="42"/>
      <c r="N110" s="42"/>
      <c r="O110" s="42"/>
      <c r="Q110" s="344" t="s">
        <v>95</v>
      </c>
    </row>
    <row r="111" spans="1:27" ht="13.2">
      <c r="C111" s="42"/>
      <c r="D111" s="42"/>
      <c r="E111" s="42"/>
      <c r="F111" s="42"/>
      <c r="G111" s="42"/>
      <c r="H111" s="42"/>
      <c r="I111" s="42"/>
      <c r="J111" s="42"/>
      <c r="K111" s="42"/>
      <c r="L111" s="42"/>
      <c r="M111" s="42"/>
      <c r="N111" s="42"/>
      <c r="O111" s="42"/>
      <c r="Q111" s="344" t="s">
        <v>96</v>
      </c>
    </row>
    <row r="112" spans="1:27" ht="13.2">
      <c r="C112" s="42"/>
      <c r="D112" s="42"/>
      <c r="E112" s="42"/>
      <c r="F112" s="42"/>
      <c r="G112" s="42"/>
      <c r="H112" s="42"/>
      <c r="I112" s="42"/>
      <c r="J112" s="42"/>
      <c r="K112" s="42"/>
      <c r="L112" s="42"/>
      <c r="M112" s="42"/>
      <c r="N112" s="42"/>
      <c r="O112" s="42"/>
      <c r="Q112" s="344" t="s">
        <v>97</v>
      </c>
    </row>
    <row r="113" spans="3:17" ht="13.2">
      <c r="C113" s="44"/>
      <c r="D113" s="44"/>
      <c r="E113" s="44"/>
      <c r="F113" s="44"/>
      <c r="G113" s="44"/>
      <c r="H113" s="44"/>
      <c r="I113" s="44"/>
      <c r="J113" s="44"/>
      <c r="K113" s="44"/>
      <c r="L113" s="44"/>
      <c r="M113" s="44"/>
      <c r="N113" s="44"/>
      <c r="O113" s="44"/>
      <c r="Q113" s="344" t="s">
        <v>100</v>
      </c>
    </row>
    <row r="114" spans="3:17" ht="13.2">
      <c r="C114" s="44"/>
      <c r="D114" s="44"/>
      <c r="E114" s="44"/>
      <c r="F114" s="44"/>
      <c r="G114" s="44"/>
      <c r="H114" s="44"/>
      <c r="I114" s="44"/>
      <c r="J114" s="44"/>
      <c r="K114" s="44"/>
      <c r="L114" s="44"/>
      <c r="M114" s="44"/>
      <c r="N114" s="44"/>
      <c r="O114" s="44"/>
      <c r="Q114" s="344" t="s">
        <v>101</v>
      </c>
    </row>
    <row r="115" spans="3:17" ht="13.2">
      <c r="C115" s="44"/>
      <c r="D115" s="44"/>
      <c r="E115" s="44"/>
      <c r="F115" s="44"/>
      <c r="G115" s="44"/>
      <c r="H115" s="44"/>
      <c r="I115" s="44"/>
      <c r="J115" s="44"/>
      <c r="K115" s="44"/>
      <c r="L115" s="44"/>
      <c r="M115" s="44"/>
      <c r="N115" s="44"/>
      <c r="O115" s="44"/>
      <c r="Q115" s="344" t="s">
        <v>102</v>
      </c>
    </row>
    <row r="116" spans="3:17" ht="13.2">
      <c r="C116" s="44"/>
      <c r="D116" s="44"/>
      <c r="E116" s="44"/>
      <c r="F116" s="44"/>
      <c r="G116" s="44"/>
      <c r="H116" s="44"/>
      <c r="I116" s="44"/>
      <c r="J116" s="44"/>
      <c r="K116" s="44"/>
      <c r="L116" s="44"/>
      <c r="M116" s="44"/>
      <c r="N116" s="44"/>
      <c r="O116" s="44"/>
      <c r="Q116" s="344" t="s">
        <v>103</v>
      </c>
    </row>
    <row r="117" spans="3:17" ht="13.2">
      <c r="C117" s="44"/>
      <c r="D117" s="44"/>
      <c r="E117" s="44"/>
      <c r="F117" s="44"/>
      <c r="G117" s="44"/>
      <c r="H117" s="44"/>
      <c r="I117" s="44"/>
      <c r="J117" s="44"/>
      <c r="K117" s="44"/>
      <c r="L117" s="44"/>
      <c r="M117" s="44"/>
      <c r="N117" s="44"/>
      <c r="O117" s="44"/>
      <c r="Q117" s="344" t="s">
        <v>104</v>
      </c>
    </row>
    <row r="118" spans="3:17" ht="13.2">
      <c r="C118" s="44"/>
      <c r="D118" s="44"/>
      <c r="E118" s="44"/>
      <c r="F118" s="44"/>
      <c r="G118" s="44"/>
      <c r="H118" s="44"/>
      <c r="I118" s="44"/>
      <c r="J118" s="44"/>
      <c r="K118" s="44"/>
      <c r="L118" s="44"/>
      <c r="M118" s="44"/>
      <c r="N118" s="44"/>
      <c r="O118" s="44"/>
      <c r="Q118" s="344" t="s">
        <v>105</v>
      </c>
    </row>
    <row r="119" spans="3:17" ht="13.2">
      <c r="C119" s="44"/>
      <c r="D119" s="44"/>
      <c r="E119" s="44"/>
      <c r="F119" s="44"/>
      <c r="G119" s="44"/>
      <c r="H119" s="44"/>
      <c r="I119" s="44"/>
      <c r="J119" s="44"/>
      <c r="K119" s="44"/>
      <c r="L119" s="44"/>
      <c r="M119" s="44"/>
      <c r="N119" s="44"/>
      <c r="O119" s="44"/>
      <c r="Q119" s="344" t="s">
        <v>98</v>
      </c>
    </row>
    <row r="120" spans="3:17" ht="13.2">
      <c r="C120" s="46"/>
      <c r="D120" s="46"/>
      <c r="E120" s="46"/>
      <c r="F120" s="46"/>
      <c r="G120" s="46"/>
      <c r="H120" s="46"/>
      <c r="I120" s="46"/>
      <c r="J120" s="46"/>
      <c r="K120" s="46"/>
      <c r="L120" s="46"/>
      <c r="M120" s="46"/>
      <c r="N120" s="46"/>
      <c r="O120" s="46"/>
      <c r="Q120" s="344" t="s">
        <v>106</v>
      </c>
    </row>
    <row r="121" spans="3:17" ht="13.2">
      <c r="C121" s="46"/>
      <c r="D121" s="46"/>
      <c r="E121" s="46"/>
      <c r="F121" s="46"/>
      <c r="G121" s="46"/>
      <c r="H121" s="46"/>
      <c r="I121" s="46"/>
      <c r="J121" s="46"/>
      <c r="K121" s="46"/>
      <c r="L121" s="46"/>
      <c r="M121" s="46"/>
      <c r="N121" s="46"/>
      <c r="O121" s="46"/>
      <c r="Q121" s="344" t="s">
        <v>107</v>
      </c>
    </row>
    <row r="122" spans="3:17" ht="13.2">
      <c r="C122" s="46"/>
      <c r="D122" s="46"/>
      <c r="E122" s="46"/>
      <c r="F122" s="46"/>
      <c r="G122" s="46"/>
      <c r="H122" s="46"/>
      <c r="I122" s="46"/>
      <c r="J122" s="46"/>
      <c r="K122" s="46"/>
      <c r="L122" s="46"/>
      <c r="M122" s="46"/>
      <c r="N122" s="46"/>
      <c r="O122" s="46"/>
      <c r="Q122" s="344" t="s">
        <v>108</v>
      </c>
    </row>
    <row r="123" spans="3:17" ht="13.2">
      <c r="Q123" s="344" t="s">
        <v>109</v>
      </c>
    </row>
    <row r="124" spans="3:17" ht="13.2">
      <c r="Q124" s="344" t="s">
        <v>110</v>
      </c>
    </row>
    <row r="125" spans="3:17" ht="13.2">
      <c r="Q125" s="344" t="s">
        <v>111</v>
      </c>
    </row>
    <row r="126" spans="3:17" ht="13.2">
      <c r="Q126" s="344" t="s">
        <v>112</v>
      </c>
    </row>
    <row r="127" spans="3:17" ht="13.2">
      <c r="Q127" s="344" t="s">
        <v>113</v>
      </c>
    </row>
    <row r="128" spans="3:17" ht="13.2">
      <c r="Q128" s="344" t="s">
        <v>114</v>
      </c>
    </row>
    <row r="129" spans="17:17" ht="13.2">
      <c r="Q129" s="344" t="s">
        <v>115</v>
      </c>
    </row>
    <row r="130" spans="17:17" ht="13.2">
      <c r="Q130" s="344" t="s">
        <v>116</v>
      </c>
    </row>
    <row r="131" spans="17:17" ht="13.2">
      <c r="Q131" s="344" t="s">
        <v>99</v>
      </c>
    </row>
    <row r="132" spans="17:17" ht="13.2">
      <c r="Q132" s="344" t="s">
        <v>117</v>
      </c>
    </row>
    <row r="133" spans="17:17" ht="13.2">
      <c r="Q133" s="344" t="s">
        <v>118</v>
      </c>
    </row>
    <row r="134" spans="17:17" ht="13.2">
      <c r="Q134" s="344" t="s">
        <v>119</v>
      </c>
    </row>
    <row r="135" spans="17:17" ht="13.2">
      <c r="Q135" s="344" t="s">
        <v>120</v>
      </c>
    </row>
    <row r="136" spans="17:17" ht="13.2">
      <c r="Q136" s="344" t="s">
        <v>121</v>
      </c>
    </row>
    <row r="137" spans="17:17" ht="13.2">
      <c r="Q137" s="344" t="s">
        <v>122</v>
      </c>
    </row>
    <row r="138" spans="17:17" ht="13.2">
      <c r="Q138" s="304" t="s">
        <v>123</v>
      </c>
    </row>
    <row r="139" spans="17:17" ht="13.2">
      <c r="Q139" s="304" t="s">
        <v>124</v>
      </c>
    </row>
    <row r="140" spans="17:17" ht="13.2">
      <c r="Q140" s="304" t="s">
        <v>125</v>
      </c>
    </row>
    <row r="141" spans="17:17" ht="13.2">
      <c r="Q141" s="304" t="s">
        <v>126</v>
      </c>
    </row>
    <row r="142" spans="17:17" ht="13.2">
      <c r="Q142" s="304" t="s">
        <v>127</v>
      </c>
    </row>
    <row r="143" spans="17:17" ht="13.2">
      <c r="Q143" s="304" t="s">
        <v>128</v>
      </c>
    </row>
    <row r="144" spans="17:17" ht="13.2">
      <c r="Q144" s="304" t="s">
        <v>335</v>
      </c>
    </row>
    <row r="145" spans="17:17" ht="13.2">
      <c r="Q145" s="304" t="s">
        <v>336</v>
      </c>
    </row>
    <row r="146" spans="17:17" ht="13.2">
      <c r="Q146" s="304" t="s">
        <v>337</v>
      </c>
    </row>
    <row r="147" spans="17:17">
      <c r="Q147" s="305"/>
    </row>
    <row r="148" spans="17:17" ht="13.2">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2"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H18" sqref="H18"/>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31.91</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30</v>
      </c>
      <c r="E24" s="656"/>
      <c r="F24" s="656"/>
      <c r="G24" s="199" t="s">
        <v>158</v>
      </c>
      <c r="H24" s="627">
        <f>+F12</f>
        <v>31.91</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31.91</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31.91</v>
      </c>
      <c r="Q27" s="676"/>
      <c r="R27" s="676"/>
      <c r="S27" s="676"/>
      <c r="T27" s="52" t="s">
        <v>38</v>
      </c>
      <c r="U27" s="72"/>
      <c r="V27" s="72"/>
      <c r="Y27" s="70" t="s">
        <v>39</v>
      </c>
      <c r="Z27" s="73"/>
      <c r="AH27" s="61"/>
      <c r="AI27" s="61"/>
      <c r="AJ27" s="61"/>
      <c r="AK27" s="61"/>
      <c r="AL27" s="639">
        <f>+AH18+P27</f>
        <v>31.91</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31.91</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30</v>
      </c>
      <c r="E29" s="656"/>
      <c r="F29" s="656"/>
      <c r="G29" s="199" t="s">
        <v>158</v>
      </c>
      <c r="H29" s="627">
        <f>+AL27</f>
        <v>31.91</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30</v>
      </c>
      <c r="E30" s="656"/>
      <c r="F30" s="656"/>
      <c r="G30" s="199" t="s">
        <v>158</v>
      </c>
      <c r="H30" s="627">
        <f>+AL30</f>
        <v>31.91</v>
      </c>
      <c r="I30" s="628"/>
      <c r="J30" s="199" t="s">
        <v>158</v>
      </c>
      <c r="M30" s="674"/>
      <c r="P30" s="64"/>
      <c r="R30" s="643">
        <f>+ROUND(AA28,2)+ROUND(AA29,2)+ROUND(AA30,2)</f>
        <v>31.91</v>
      </c>
      <c r="S30" s="676"/>
      <c r="T30" s="676"/>
      <c r="U30" s="676"/>
      <c r="V30" s="52" t="s">
        <v>16</v>
      </c>
      <c r="Y30" s="666" t="s">
        <v>148</v>
      </c>
      <c r="Z30" s="667"/>
      <c r="AA30" s="665">
        <v>0</v>
      </c>
      <c r="AB30" s="656"/>
      <c r="AC30" s="656"/>
      <c r="AD30" s="656"/>
      <c r="AE30" s="656"/>
      <c r="AF30" s="52" t="s">
        <v>13</v>
      </c>
      <c r="AL30" s="635">
        <v>31.91</v>
      </c>
      <c r="AM30" s="636"/>
      <c r="AN30" s="636"/>
      <c r="AO30" s="636"/>
      <c r="AP30" s="60" t="s">
        <v>13</v>
      </c>
      <c r="AS30" s="664"/>
      <c r="AT30" s="661"/>
      <c r="AU30" s="661"/>
      <c r="AV30" s="662"/>
      <c r="AW30" s="469"/>
    </row>
    <row r="31" spans="2:49" ht="27" customHeight="1" thickTop="1" thickBot="1">
      <c r="B31" s="629" t="s">
        <v>167</v>
      </c>
      <c r="C31" s="630"/>
      <c r="D31" s="656">
        <v>30</v>
      </c>
      <c r="E31" s="656"/>
      <c r="F31" s="656"/>
      <c r="G31" s="199" t="s">
        <v>158</v>
      </c>
      <c r="H31" s="627">
        <f>+AS24</f>
        <v>31.91</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Header>&amp;R&amp;"Calibri"&amp;14&amp;K000000 【社内限り】&amp;1#_x000D_</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7"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Header>&amp;R&amp;"Calibri"&amp;14&amp;K000000 【社内限り】&amp;1#_x000D_</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7"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Header>&amp;R&amp;"Calibri"&amp;14&amp;K000000 【社内限り】&amp;1#_x000D_</oddHead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oddHeader>&amp;R&amp;"Calibri"&amp;14&amp;K000000 【社内限り】&amp;1#_x000D_</oddHead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6"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Header>&amp;R&amp;"Calibri"&amp;14&amp;K000000 【社内限り】&amp;1#_x000D_</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7" zoomScaleNormal="100" workbookViewId="0">
      <selection activeCell="AJ25" sqref="AJ25"/>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3.9</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4</v>
      </c>
      <c r="E24" s="656"/>
      <c r="F24" s="656"/>
      <c r="G24" s="199" t="s">
        <v>158</v>
      </c>
      <c r="H24" s="627">
        <f>+F12</f>
        <v>3.9</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3.9</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3.9</v>
      </c>
      <c r="Q27" s="676"/>
      <c r="R27" s="676"/>
      <c r="S27" s="676"/>
      <c r="T27" s="52" t="s">
        <v>38</v>
      </c>
      <c r="U27" s="72"/>
      <c r="V27" s="72"/>
      <c r="Y27" s="70" t="s">
        <v>39</v>
      </c>
      <c r="Z27" s="73"/>
      <c r="AH27" s="61"/>
      <c r="AI27" s="61"/>
      <c r="AJ27" s="61"/>
      <c r="AK27" s="61"/>
      <c r="AL27" s="639">
        <f>+AH18+P27</f>
        <v>3.9</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3.9</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4</v>
      </c>
      <c r="E29" s="656"/>
      <c r="F29" s="656"/>
      <c r="G29" s="199" t="s">
        <v>158</v>
      </c>
      <c r="H29" s="627">
        <f>+AL27</f>
        <v>3.9</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4</v>
      </c>
      <c r="E30" s="656"/>
      <c r="F30" s="656"/>
      <c r="G30" s="199" t="s">
        <v>158</v>
      </c>
      <c r="H30" s="627">
        <f>+AL30</f>
        <v>3.9</v>
      </c>
      <c r="I30" s="628"/>
      <c r="J30" s="199" t="s">
        <v>158</v>
      </c>
      <c r="M30" s="674"/>
      <c r="P30" s="64"/>
      <c r="R30" s="643">
        <f>+ROUND(AA28,2)+ROUND(AA29,2)+ROUND(AA30,2)</f>
        <v>3.9</v>
      </c>
      <c r="S30" s="676"/>
      <c r="T30" s="676"/>
      <c r="U30" s="676"/>
      <c r="V30" s="52" t="s">
        <v>16</v>
      </c>
      <c r="Y30" s="666" t="s">
        <v>148</v>
      </c>
      <c r="Z30" s="667"/>
      <c r="AA30" s="665">
        <v>0</v>
      </c>
      <c r="AB30" s="656"/>
      <c r="AC30" s="656"/>
      <c r="AD30" s="656"/>
      <c r="AE30" s="656"/>
      <c r="AF30" s="52" t="s">
        <v>13</v>
      </c>
      <c r="AL30" s="635">
        <v>3.9</v>
      </c>
      <c r="AM30" s="636"/>
      <c r="AN30" s="636"/>
      <c r="AO30" s="636"/>
      <c r="AP30" s="60" t="s">
        <v>13</v>
      </c>
      <c r="AS30" s="664"/>
      <c r="AT30" s="661"/>
      <c r="AU30" s="661"/>
      <c r="AV30" s="662"/>
      <c r="AW30" s="469"/>
    </row>
    <row r="31" spans="2:49" ht="27" customHeight="1" thickTop="1" thickBot="1">
      <c r="B31" s="629" t="s">
        <v>167</v>
      </c>
      <c r="C31" s="630"/>
      <c r="D31" s="656">
        <v>4</v>
      </c>
      <c r="E31" s="656"/>
      <c r="F31" s="656"/>
      <c r="G31" s="199" t="s">
        <v>158</v>
      </c>
      <c r="H31" s="627">
        <f>+AS24</f>
        <v>3.9</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topLeftCell="A7"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oddHeader>&amp;R&amp;"Calibri"&amp;14&amp;K000000 【社内限り】&amp;1#_x000D_</oddHead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zoomScale="70" zoomScaleNormal="100" workbookViewId="0">
      <selection activeCell="B33" sqref="B33"/>
    </sheetView>
  </sheetViews>
  <sheetFormatPr defaultColWidth="9" defaultRowHeight="10.8"/>
  <cols>
    <col min="1" max="1" width="2.44140625" style="7" customWidth="1"/>
    <col min="2" max="3" width="3.77734375" style="7" customWidth="1"/>
    <col min="4" max="4" width="4.44140625" style="7" customWidth="1"/>
    <col min="5" max="5" width="3.77734375" style="7" customWidth="1"/>
    <col min="6" max="6" width="40.77734375" style="7" customWidth="1"/>
    <col min="7" max="23" width="12.33203125" style="7" customWidth="1"/>
    <col min="24" max="24" width="12.77734375" style="7" customWidth="1"/>
    <col min="25" max="27" width="9.77734375" style="7" customWidth="1"/>
    <col min="28" max="28" width="11.777343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ＥＮＥＯＳ株式会社 　根岸製油所</v>
      </c>
      <c r="Q6" s="724"/>
      <c r="R6" s="724"/>
      <c r="S6" s="724"/>
      <c r="T6" s="724"/>
      <c r="U6" s="724"/>
      <c r="V6" s="277"/>
      <c r="W6" s="277"/>
      <c r="X6" s="188" t="s">
        <v>76</v>
      </c>
    </row>
    <row r="7" spans="2:24" s="8" customFormat="1" ht="14.4">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5"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t="str">
        <f>IF(OR(ｱ.特管廃油!D24&gt;0,ｱ.特管廃油!D24&lt;0),ｱ.特管廃油!D24,IF(G$19&gt;0,"0",0))</f>
        <v>0</v>
      </c>
      <c r="H9" s="383">
        <f>IF(OR(ｲ.特管廃酸!D24&gt;0,ｲ.特管廃酸!D24&lt;0),ｲ.特管廃酸!D24,IF(H$19&gt;0,"0",0))</f>
        <v>10000</v>
      </c>
      <c r="I9" s="383">
        <f>IF(OR(ｳ.特管廃ｱﾙｶﾘ!D24&gt;0,ｳ.特管廃ｱﾙｶﾘ!D24&lt;0),ｳ.特管廃ｱﾙｶﾘ!D24,IF(I$19&gt;0,"0",0))</f>
        <v>4000</v>
      </c>
      <c r="J9" s="383" t="str">
        <f>IF(OR(ｴ.感染性廃棄物!$D24&gt;0,ｴ.感染性廃棄物!$D24&lt;0),ｴ.感染性廃棄物!D24,IF(J$19&gt;0,"0",0))</f>
        <v>0</v>
      </c>
      <c r="K9" s="383">
        <f>IF(OR(ｵ.廃PCB等!$D24&gt;0,ｵ.廃PCB等!$D24&lt;0),ｵ.廃PCB等!D24,IF(K$19&gt;0,"0",0))</f>
        <v>0</v>
      </c>
      <c r="L9" s="383">
        <f>IF(OR(ｶ.PCB汚染物!D24&gt;0,ｶ.PCB汚染物!D24&lt;0),ｶ.PCB汚染物!D24,IF(L$19&gt;0,"0",0))</f>
        <v>20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30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4</v>
      </c>
      <c r="W9" s="383">
        <f>IF(OR(ﾁ.廃水銀等!D24&gt;0,ﾁ.廃水銀等!D24&lt;0),ﾁ.廃水銀等!D24,IF(W$19&gt;0,"0",0))</f>
        <v>0</v>
      </c>
      <c r="X9" s="384">
        <f t="shared" ref="X9:X18" si="0">IF(SUM(G9:W9)&gt;0,SUM(G9:W9),IF(X$19&gt;0,"0",0))</f>
        <v>14054</v>
      </c>
    </row>
    <row r="10" spans="2:24" ht="24" customHeight="1">
      <c r="B10" s="173" t="s">
        <v>327</v>
      </c>
      <c r="C10" s="727" t="s">
        <v>244</v>
      </c>
      <c r="D10" s="727"/>
      <c r="E10" s="727"/>
      <c r="F10" s="728"/>
      <c r="G10" s="385" t="str">
        <f>IF(OR(ｱ.特管廃油!D25&gt;0,ｱ.特管廃油!D25&lt;0),ｱ.特管廃油!D25,IF(G$19&gt;0,"0",0))</f>
        <v>0</v>
      </c>
      <c r="H10" s="385" t="str">
        <f>IF(OR(ｲ.特管廃酸!D25&gt;0,ｲ.特管廃酸!D25&lt;0),ｲ.特管廃酸!D25,IF(H$19&gt;0,"0",0))</f>
        <v>0</v>
      </c>
      <c r="I10" s="385" t="str">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t="str">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t="str">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t="str">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t="str">
        <f>IF(OR(ｱ.特管廃油!D26&gt;0,ｱ.特管廃油!D26&lt;0),ｱ.特管廃油!D26,IF(G$19&gt;0,"0",0))</f>
        <v>0</v>
      </c>
      <c r="H11" s="387" t="str">
        <f>IF(OR(ｲ.特管廃酸!D26&gt;0,ｲ.特管廃酸!D26&lt;0),ｲ.特管廃酸!D26,IF(H$19&gt;0,"0",0))</f>
        <v>0</v>
      </c>
      <c r="I11" s="387" t="str">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t="str">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t="str">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t="str">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t="str">
        <f>IF(OR(ｱ.特管廃油!D27&gt;0,ｱ.特管廃油!D27&lt;0),ｱ.特管廃油!D27,IF(G$19&gt;0,"0",0))</f>
        <v>0</v>
      </c>
      <c r="H12" s="387" t="str">
        <f>IF(OR(ｲ.特管廃酸!D27&gt;0,ｲ.特管廃酸!D27&lt;0),ｲ.特管廃酸!D27,IF(H$19&gt;0,"0",0))</f>
        <v>0</v>
      </c>
      <c r="I12" s="387" t="str">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t="str">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t="str">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t="str">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t="str">
        <f>IF(OR(ｱ.特管廃油!D28&gt;0,ｱ.特管廃油!D28&lt;0),ｱ.特管廃油!D28,IF(G$19&gt;0,"0",0))</f>
        <v>0</v>
      </c>
      <c r="H13" s="387" t="str">
        <f>IF(OR(ｲ.特管廃酸!D28&gt;0,ｲ.特管廃酸!D28&lt;0),ｲ.特管廃酸!D28,IF(H$19&gt;0,"0",0))</f>
        <v>0</v>
      </c>
      <c r="I13" s="387" t="str">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t="str">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t="str">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t="str">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t="str">
        <f>IF(OR(ｱ.特管廃油!D29&gt;0,ｱ.特管廃油!D29&lt;0),ｱ.特管廃油!D29,IF(G$19&gt;0,"0",0))</f>
        <v>0</v>
      </c>
      <c r="H14" s="387">
        <f>IF(OR(ｲ.特管廃酸!D29&gt;0,ｲ.特管廃酸!D29&lt;0),ｲ.特管廃酸!D29,IF(H$19&gt;0,"0",0))</f>
        <v>10000</v>
      </c>
      <c r="I14" s="387">
        <f>IF(OR(ｳ.特管廃ｱﾙｶﾘ!D29&gt;0,ｳ.特管廃ｱﾙｶﾘ!D29&lt;0),ｳ.特管廃ｱﾙｶﾘ!D29,IF(I$19&gt;0,"0",0))</f>
        <v>4000</v>
      </c>
      <c r="J14" s="387" t="str">
        <f>IF(OR(ｴ.感染性廃棄物!$D29&gt;0,ｴ.感染性廃棄物!$D29&lt;0),ｴ.感染性廃棄物!D29,IF(J$19&gt;0,"0",0))</f>
        <v>0</v>
      </c>
      <c r="K14" s="387">
        <f>IF(OR(ｵ.廃PCB等!$D29&gt;0,ｵ.廃PCB等!$D29&lt;0),ｵ.廃PCB等!D29,IF(K$19&gt;0,"0",0))</f>
        <v>0</v>
      </c>
      <c r="L14" s="387">
        <f>IF(OR(ｶ.PCB汚染物!D29&gt;0,ｶ.PCB汚染物!D29&lt;0),ｶ.PCB汚染物!D29,IF(L$19&gt;0,"0",0))</f>
        <v>20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30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4</v>
      </c>
      <c r="W14" s="388">
        <f>IF(OR(ﾁ.廃水銀等!D29&gt;0,ﾁ.廃水銀等!D29&lt;0),ﾁ.廃水銀等!D29,IF(W$19&gt;0,"0",0))</f>
        <v>0</v>
      </c>
      <c r="X14" s="389">
        <f t="shared" si="0"/>
        <v>14054</v>
      </c>
    </row>
    <row r="15" spans="2:24" ht="24" customHeight="1">
      <c r="B15" s="173" t="s">
        <v>184</v>
      </c>
      <c r="C15" s="729" t="s">
        <v>182</v>
      </c>
      <c r="D15" s="729"/>
      <c r="E15" s="729"/>
      <c r="F15" s="730"/>
      <c r="G15" s="387" t="str">
        <f>IF(OR(ｱ.特管廃油!D30&gt;0,ｱ.特管廃油!D30&lt;0),ｱ.特管廃油!D30,IF(G$19&gt;0,"0",0))</f>
        <v>0</v>
      </c>
      <c r="H15" s="387" t="str">
        <f>IF(OR(ｲ.特管廃酸!D30&gt;0,ｲ.特管廃酸!D30&lt;0),ｲ.特管廃酸!D30,IF(H$19&gt;0,"0",0))</f>
        <v>0</v>
      </c>
      <c r="I15" s="387">
        <f>IF(OR(ｳ.特管廃ｱﾙｶﾘ!D30&gt;0,ｳ.特管廃ｱﾙｶﾘ!D30&lt;0),ｳ.特管廃ｱﾙｶﾘ!D30,IF(I$19&gt;0,"0",0))</f>
        <v>4000</v>
      </c>
      <c r="J15" s="387" t="str">
        <f>IF(OR(ｴ.感染性廃棄物!$D30&gt;0,ｴ.感染性廃棄物!$D30&lt;0),ｴ.感染性廃棄物!D30,IF(J$19&gt;0,"0",0))</f>
        <v>0</v>
      </c>
      <c r="K15" s="387">
        <f>IF(OR(ｵ.廃PCB等!$D30&gt;0,ｵ.廃PCB等!$D30&lt;0),ｵ.廃PCB等!D30,IF(K$19&gt;0,"0",0))</f>
        <v>0</v>
      </c>
      <c r="L15" s="387" t="str">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30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4</v>
      </c>
      <c r="W15" s="388">
        <f>IF(OR(ﾁ.廃水銀等!D30&gt;0,ﾁ.廃水銀等!D30&lt;0),ﾁ.廃水銀等!D30,IF(W$19&gt;0,"0",0))</f>
        <v>0</v>
      </c>
      <c r="X15" s="389">
        <f t="shared" si="0"/>
        <v>4034</v>
      </c>
    </row>
    <row r="16" spans="2:24" ht="24" customHeight="1">
      <c r="B16" s="173" t="s">
        <v>185</v>
      </c>
      <c r="C16" s="729" t="s">
        <v>183</v>
      </c>
      <c r="D16" s="729"/>
      <c r="E16" s="729"/>
      <c r="F16" s="730"/>
      <c r="G16" s="387" t="str">
        <f>IF(OR(ｱ.特管廃油!D31&gt;0,ｱ.特管廃油!D31&lt;0),ｱ.特管廃油!D31,IF(G$19&gt;0,"0",0))</f>
        <v>0</v>
      </c>
      <c r="H16" s="387">
        <f>IF(OR(ｲ.特管廃酸!D31&gt;0,ｲ.特管廃酸!D31&lt;0),ｲ.特管廃酸!D31,IF(H$19&gt;0,"0",0))</f>
        <v>10000</v>
      </c>
      <c r="I16" s="387">
        <f>IF(OR(ｳ.特管廃ｱﾙｶﾘ!D31&gt;0,ｳ.特管廃ｱﾙｶﾘ!D31&lt;0),ｳ.特管廃ｱﾙｶﾘ!D31,IF(I$19&gt;0,"0",0))</f>
        <v>4000</v>
      </c>
      <c r="J16" s="387" t="str">
        <f>IF(OR(ｴ.感染性廃棄物!$D31&gt;0,ｴ.感染性廃棄物!$D31&lt;0),ｴ.感染性廃棄物!D31,IF(J$19&gt;0,"0",0))</f>
        <v>0</v>
      </c>
      <c r="K16" s="387">
        <f>IF(OR(ｵ.廃PCB等!$D31&gt;0,ｵ.廃PCB等!$D31&lt;0),ｵ.廃PCB等!D31,IF(K$19&gt;0,"0",0))</f>
        <v>0</v>
      </c>
      <c r="L16" s="387">
        <f>IF(OR(ｶ.PCB汚染物!D31&gt;0,ｶ.PCB汚染物!D31&lt;0),ｶ.PCB汚染物!D31,IF(L$19&gt;0,"0",0))</f>
        <v>20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30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4</v>
      </c>
      <c r="W16" s="388">
        <f>IF(OR(ﾁ.廃水銀等!D31&gt;0,ﾁ.廃水銀等!D31&lt;0),ﾁ.廃水銀等!D31,IF(W$19&gt;0,"0",0))</f>
        <v>0</v>
      </c>
      <c r="X16" s="389">
        <f t="shared" si="0"/>
        <v>14054</v>
      </c>
    </row>
    <row r="17" spans="2:24" ht="24" customHeight="1">
      <c r="B17" s="173"/>
      <c r="C17" s="729" t="s">
        <v>400</v>
      </c>
      <c r="D17" s="729"/>
      <c r="E17" s="729"/>
      <c r="F17" s="730"/>
      <c r="G17" s="387" t="str">
        <f>IF(OR(ｱ.特管廃油!D32&gt;0,ｱ.特管廃油!D32&lt;0),ｱ.特管廃油!D32,IF(G$19&gt;0,"0",0))</f>
        <v>0</v>
      </c>
      <c r="H17" s="387" t="str">
        <f>IF(OR(ｲ.特管廃酸!D32&gt;0,ｲ.特管廃酸!D32&lt;0),ｲ.特管廃酸!D32,IF(H$19&gt;0,"0",0))</f>
        <v>0</v>
      </c>
      <c r="I17" s="387" t="str">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t="str">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t="str">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t="str">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25" t="s">
        <v>403</v>
      </c>
      <c r="E18" s="725"/>
      <c r="F18" s="726"/>
      <c r="G18" s="390" t="str">
        <f>IF(OR(ｱ.特管廃油!D33&gt;0,ｱ.特管廃油!D33&lt;0),ｱ.特管廃油!D33,IF(G$19&gt;0,"0",0))</f>
        <v>0</v>
      </c>
      <c r="H18" s="390" t="str">
        <f>IF(OR(ｲ.特管廃酸!D33&gt;0,ｲ.特管廃酸!D33&lt;0),ｲ.特管廃酸!D33,IF(H$19&gt;0,"0",0))</f>
        <v>0</v>
      </c>
      <c r="I18" s="390" t="str">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t="str">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t="str">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t="str">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241.38</v>
      </c>
      <c r="H19" s="393">
        <f t="shared" si="1"/>
        <v>6329.53</v>
      </c>
      <c r="I19" s="393">
        <f t="shared" si="1"/>
        <v>3388.06</v>
      </c>
      <c r="J19" s="393">
        <f t="shared" si="1"/>
        <v>0.04</v>
      </c>
      <c r="K19" s="393">
        <f t="shared" si="1"/>
        <v>0</v>
      </c>
      <c r="L19" s="393">
        <f t="shared" si="1"/>
        <v>1.83</v>
      </c>
      <c r="M19" s="393">
        <f t="shared" si="1"/>
        <v>0</v>
      </c>
      <c r="N19" s="393">
        <f t="shared" si="1"/>
        <v>0</v>
      </c>
      <c r="O19" s="393">
        <f t="shared" si="1"/>
        <v>0</v>
      </c>
      <c r="P19" s="393">
        <f t="shared" si="1"/>
        <v>31.91</v>
      </c>
      <c r="Q19" s="393">
        <f t="shared" si="1"/>
        <v>0</v>
      </c>
      <c r="R19" s="393">
        <f t="shared" si="1"/>
        <v>0</v>
      </c>
      <c r="S19" s="393">
        <f t="shared" si="1"/>
        <v>0</v>
      </c>
      <c r="T19" s="393">
        <f t="shared" si="1"/>
        <v>0</v>
      </c>
      <c r="U19" s="393">
        <f>+U37+U25+U23+U22+U21-U20</f>
        <v>0</v>
      </c>
      <c r="V19" s="393">
        <f t="shared" si="1"/>
        <v>3.9</v>
      </c>
      <c r="W19" s="393">
        <f>+W37+W25+W23+W22+W21-W20</f>
        <v>0</v>
      </c>
      <c r="X19" s="394">
        <f t="shared" ref="X19:X47" si="2">SUM(G19:W19)</f>
        <v>9996.65</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5"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241.38</v>
      </c>
      <c r="H37" s="417">
        <f t="shared" si="7"/>
        <v>6329.53</v>
      </c>
      <c r="I37" s="417">
        <f t="shared" si="7"/>
        <v>3388.06</v>
      </c>
      <c r="J37" s="417">
        <f t="shared" si="7"/>
        <v>0.04</v>
      </c>
      <c r="K37" s="417">
        <f t="shared" si="7"/>
        <v>0</v>
      </c>
      <c r="L37" s="417">
        <f t="shared" si="7"/>
        <v>1.83</v>
      </c>
      <c r="M37" s="417">
        <f t="shared" si="7"/>
        <v>0</v>
      </c>
      <c r="N37" s="417">
        <f t="shared" si="7"/>
        <v>0</v>
      </c>
      <c r="O37" s="417">
        <f t="shared" si="7"/>
        <v>0</v>
      </c>
      <c r="P37" s="417">
        <f t="shared" si="7"/>
        <v>31.91</v>
      </c>
      <c r="Q37" s="417">
        <f t="shared" si="7"/>
        <v>0</v>
      </c>
      <c r="R37" s="417">
        <f t="shared" si="7"/>
        <v>0</v>
      </c>
      <c r="S37" s="417">
        <f t="shared" si="7"/>
        <v>0</v>
      </c>
      <c r="T37" s="417">
        <f t="shared" si="7"/>
        <v>0</v>
      </c>
      <c r="U37" s="417">
        <f t="shared" si="7"/>
        <v>0</v>
      </c>
      <c r="V37" s="417">
        <f t="shared" si="7"/>
        <v>3.9</v>
      </c>
      <c r="W37" s="417">
        <f>+W38+W42</f>
        <v>0</v>
      </c>
      <c r="X37" s="418">
        <f t="shared" si="2"/>
        <v>9996.65</v>
      </c>
    </row>
    <row r="38" spans="2:24" ht="24" customHeight="1">
      <c r="B38" s="171"/>
      <c r="C38" s="751"/>
      <c r="D38" s="212"/>
      <c r="E38" s="210" t="s">
        <v>195</v>
      </c>
      <c r="F38" s="437"/>
      <c r="G38" s="411">
        <f t="shared" ref="G38:V38" si="8">SUM(G39:G41)</f>
        <v>241.38</v>
      </c>
      <c r="H38" s="411">
        <f t="shared" si="8"/>
        <v>6329.53</v>
      </c>
      <c r="I38" s="411">
        <f t="shared" si="8"/>
        <v>3388.06</v>
      </c>
      <c r="J38" s="411">
        <f t="shared" si="8"/>
        <v>0.04</v>
      </c>
      <c r="K38" s="411">
        <f t="shared" si="8"/>
        <v>0</v>
      </c>
      <c r="L38" s="411">
        <f t="shared" si="8"/>
        <v>1.83</v>
      </c>
      <c r="M38" s="411">
        <f t="shared" si="8"/>
        <v>0</v>
      </c>
      <c r="N38" s="411">
        <f t="shared" si="8"/>
        <v>0</v>
      </c>
      <c r="O38" s="411">
        <f t="shared" si="8"/>
        <v>0</v>
      </c>
      <c r="P38" s="411">
        <f t="shared" si="8"/>
        <v>31.91</v>
      </c>
      <c r="Q38" s="411">
        <f t="shared" si="8"/>
        <v>0</v>
      </c>
      <c r="R38" s="411">
        <f t="shared" si="8"/>
        <v>0</v>
      </c>
      <c r="S38" s="411">
        <f t="shared" si="8"/>
        <v>0</v>
      </c>
      <c r="T38" s="411">
        <f t="shared" si="8"/>
        <v>0</v>
      </c>
      <c r="U38" s="411">
        <f t="shared" si="8"/>
        <v>0</v>
      </c>
      <c r="V38" s="411">
        <f t="shared" si="8"/>
        <v>3.9</v>
      </c>
      <c r="W38" s="411">
        <f>SUM(W39:W41)</f>
        <v>0</v>
      </c>
      <c r="X38" s="412">
        <f t="shared" si="2"/>
        <v>9996.65</v>
      </c>
    </row>
    <row r="39" spans="2:24" ht="24" customHeight="1">
      <c r="B39" s="171"/>
      <c r="C39" s="751"/>
      <c r="D39" s="213"/>
      <c r="E39" s="208"/>
      <c r="F39" s="206" t="s">
        <v>175</v>
      </c>
      <c r="G39" s="413">
        <f>+ｱ.特管廃油!$AA$28</f>
        <v>241.38</v>
      </c>
      <c r="H39" s="413">
        <f>+ｲ.特管廃酸!$AA$28</f>
        <v>6329.53</v>
      </c>
      <c r="I39" s="413">
        <f>+ｳ.特管廃ｱﾙｶﾘ!$AA$28</f>
        <v>3388.06</v>
      </c>
      <c r="J39" s="413">
        <f>+ｴ.感染性廃棄物!$AA$28</f>
        <v>0.04</v>
      </c>
      <c r="K39" s="413">
        <f>+ｵ.廃PCB等!$AA$28</f>
        <v>0</v>
      </c>
      <c r="L39" s="413">
        <f>+ｶ.PCB汚染物!$AA$28</f>
        <v>1.83</v>
      </c>
      <c r="M39" s="413">
        <f>+ｷ.PCB処理物!$AA$28</f>
        <v>0</v>
      </c>
      <c r="N39" s="413">
        <f>+ｸ.指定下水汚泥!$AA$28</f>
        <v>0</v>
      </c>
      <c r="O39" s="413">
        <f>+ｹ.有害鉱さい!$AA$28</f>
        <v>0</v>
      </c>
      <c r="P39" s="413">
        <f>+ｺ.廃石綿等!$AA$28</f>
        <v>31.91</v>
      </c>
      <c r="Q39" s="413">
        <f>+ｻ.有害ばいじん!$AA$28</f>
        <v>0</v>
      </c>
      <c r="R39" s="413">
        <f>+ｼ.有害燃え殻!$AA$28</f>
        <v>0</v>
      </c>
      <c r="S39" s="413">
        <f>+ｽ.有害廃油!$AA$28</f>
        <v>0</v>
      </c>
      <c r="T39" s="413">
        <f>+ｾ.有害汚泥!$AA$28</f>
        <v>0</v>
      </c>
      <c r="U39" s="413">
        <f>+ｿ.有害廃酸!$AA$28</f>
        <v>0</v>
      </c>
      <c r="V39" s="413">
        <f>+ﾀ.有害廃ｱﾙｶﾘ!$AA$28</f>
        <v>3.9</v>
      </c>
      <c r="W39" s="413">
        <f>+ﾁ.廃水銀等!$AA$28</f>
        <v>0</v>
      </c>
      <c r="X39" s="414">
        <f t="shared" si="2"/>
        <v>9996.65</v>
      </c>
    </row>
    <row r="40" spans="2:24" ht="24" customHeight="1">
      <c r="B40" s="171"/>
      <c r="C40" s="75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241.38</v>
      </c>
      <c r="H43" s="419">
        <f>+ｲ.特管廃酸!$AL$27</f>
        <v>6329.53</v>
      </c>
      <c r="I43" s="419">
        <f>+ｳ.特管廃ｱﾙｶﾘ!$AL$27</f>
        <v>3388.06</v>
      </c>
      <c r="J43" s="419">
        <f>+ｴ.感染性廃棄物!$AL$27</f>
        <v>0.04</v>
      </c>
      <c r="K43" s="419">
        <f>+ｵ.廃PCB等!$AL$27</f>
        <v>0</v>
      </c>
      <c r="L43" s="419">
        <f>+ｶ.PCB汚染物!$AL$27</f>
        <v>1.83</v>
      </c>
      <c r="M43" s="419">
        <f>+ｷ.PCB処理物!$AL$27</f>
        <v>0</v>
      </c>
      <c r="N43" s="419">
        <f>+ｸ.指定下水汚泥!$AL$27</f>
        <v>0</v>
      </c>
      <c r="O43" s="419">
        <f>+ｹ.有害鉱さい!$AL$27</f>
        <v>0</v>
      </c>
      <c r="P43" s="419">
        <f>+ｺ.廃石綿等!$AL$27</f>
        <v>31.91</v>
      </c>
      <c r="Q43" s="419">
        <f>+ｻ.有害ばいじん!$AL$27</f>
        <v>0</v>
      </c>
      <c r="R43" s="419">
        <f>+ｼ.有害燃え殻!$AL$27</f>
        <v>0</v>
      </c>
      <c r="S43" s="419">
        <f>+ｽ.有害廃油!$AL$27</f>
        <v>0</v>
      </c>
      <c r="T43" s="419">
        <f>+ｾ.有害汚泥!$AL$27</f>
        <v>0</v>
      </c>
      <c r="U43" s="419">
        <f>+ｿ.有害廃酸!$AL$27</f>
        <v>0</v>
      </c>
      <c r="V43" s="419">
        <f>+ﾀ.有害廃ｱﾙｶﾘ!$AL$27</f>
        <v>3.9</v>
      </c>
      <c r="W43" s="419">
        <f>+ﾁ.廃水銀等!$AL$27</f>
        <v>0</v>
      </c>
      <c r="X43" s="420">
        <f t="shared" si="2"/>
        <v>9996.65</v>
      </c>
    </row>
    <row r="44" spans="2:24" ht="24" customHeight="1">
      <c r="B44" s="171"/>
      <c r="C44" s="178"/>
      <c r="D44" s="176" t="s">
        <v>150</v>
      </c>
      <c r="E44" s="749" t="s">
        <v>178</v>
      </c>
      <c r="F44" s="750"/>
      <c r="G44" s="421">
        <f>+ｱ.特管廃油!$AL$30</f>
        <v>241.38</v>
      </c>
      <c r="H44" s="421">
        <f>+ｲ.特管廃酸!$AL$30</f>
        <v>2.66</v>
      </c>
      <c r="I44" s="421">
        <f>+ｳ.特管廃ｱﾙｶﾘ!$AL$30</f>
        <v>3388.06</v>
      </c>
      <c r="J44" s="421">
        <f>+ｴ.感染性廃棄物!$AL$30</f>
        <v>0.04</v>
      </c>
      <c r="K44" s="421">
        <f>+ｵ.廃PCB等!$AL$30</f>
        <v>0</v>
      </c>
      <c r="L44" s="421">
        <f>+ｶ.PCB汚染物!$AL$30</f>
        <v>1.83</v>
      </c>
      <c r="M44" s="421">
        <f>+ｷ.PCB処理物!$AL$30</f>
        <v>0</v>
      </c>
      <c r="N44" s="421">
        <f>+ｸ.指定下水汚泥!$AL$30</f>
        <v>0</v>
      </c>
      <c r="O44" s="421">
        <f>+ｹ.有害鉱さい!$AL$30</f>
        <v>0</v>
      </c>
      <c r="P44" s="421">
        <f>+ｺ.廃石綿等!$AL$30</f>
        <v>31.91</v>
      </c>
      <c r="Q44" s="421">
        <f>+ｻ.有害ばいじん!$AL$30</f>
        <v>0</v>
      </c>
      <c r="R44" s="421">
        <f>+ｼ.有害燃え殻!$AL$30</f>
        <v>0</v>
      </c>
      <c r="S44" s="421">
        <f>+ｽ.有害廃油!$AL$30</f>
        <v>0</v>
      </c>
      <c r="T44" s="421">
        <f>+ｾ.有害汚泥!$AL$30</f>
        <v>0</v>
      </c>
      <c r="U44" s="421">
        <f>+ｿ.有害廃酸!$AL$30</f>
        <v>0</v>
      </c>
      <c r="V44" s="421">
        <f>+ﾀ.有害廃ｱﾙｶﾘ!$AL$30</f>
        <v>3.9</v>
      </c>
      <c r="W44" s="421">
        <f>+ﾁ.廃水銀等!$AL$30</f>
        <v>0</v>
      </c>
      <c r="X44" s="422">
        <f t="shared" si="2"/>
        <v>3669.7799999999997</v>
      </c>
    </row>
    <row r="45" spans="2:24" ht="24" customHeight="1">
      <c r="B45" s="171"/>
      <c r="C45" s="178"/>
      <c r="D45" s="439" t="s">
        <v>152</v>
      </c>
      <c r="E45" s="741" t="s">
        <v>179</v>
      </c>
      <c r="F45" s="742"/>
      <c r="G45" s="423">
        <f>+ｱ.特管廃油!$AS$24</f>
        <v>241.38</v>
      </c>
      <c r="H45" s="423">
        <f>+ｲ.特管廃酸!$AS$24</f>
        <v>6329.53</v>
      </c>
      <c r="I45" s="423">
        <f>+ｳ.特管廃ｱﾙｶﾘ!$AS$24</f>
        <v>3388.06</v>
      </c>
      <c r="J45" s="423">
        <f>+ｴ.感染性廃棄物!$AS$24</f>
        <v>0.04</v>
      </c>
      <c r="K45" s="423">
        <f>+ｵ.廃PCB等!$AS$24</f>
        <v>0</v>
      </c>
      <c r="L45" s="423">
        <f>+ｶ.PCB汚染物!$AS$24</f>
        <v>1.83</v>
      </c>
      <c r="M45" s="423">
        <f>+ｷ.PCB処理物!$AS$24</f>
        <v>0</v>
      </c>
      <c r="N45" s="423">
        <f>+ｸ.指定下水汚泥!$AS$24</f>
        <v>0</v>
      </c>
      <c r="O45" s="423">
        <f>+ｹ.有害鉱さい!$AS$24</f>
        <v>0</v>
      </c>
      <c r="P45" s="423">
        <f>+ｺ.廃石綿等!$AS$24</f>
        <v>31.91</v>
      </c>
      <c r="Q45" s="423">
        <f>+ｻ.有害ばいじん!$AS$24</f>
        <v>0</v>
      </c>
      <c r="R45" s="423">
        <f>+ｼ.有害燃え殻!$AS$24</f>
        <v>0</v>
      </c>
      <c r="S45" s="423">
        <f>+ｽ.有害廃油!$AS$24</f>
        <v>0</v>
      </c>
      <c r="T45" s="423">
        <f>+ｾ.有害汚泥!$AS$24</f>
        <v>0</v>
      </c>
      <c r="U45" s="423">
        <f>+ｿ.有害廃酸!$AS$24</f>
        <v>0</v>
      </c>
      <c r="V45" s="423">
        <f>+ﾀ.有害廃ｱﾙｶﾘ!$AS$24</f>
        <v>3.9</v>
      </c>
      <c r="W45" s="423">
        <f>+ﾁ.廃水銀等!$AS$24</f>
        <v>0</v>
      </c>
      <c r="X45" s="424">
        <f t="shared" si="2"/>
        <v>9996.65</v>
      </c>
    </row>
    <row r="46" spans="2:24" ht="24" customHeight="1">
      <c r="B46" s="171"/>
      <c r="C46" s="178"/>
      <c r="D46" s="435" t="s">
        <v>154</v>
      </c>
      <c r="E46" s="732" t="s">
        <v>404</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7"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95"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241.38</v>
      </c>
      <c r="H55" s="474">
        <f t="shared" ref="H55:V55" si="9">IF(H9="0",+H19+H20,+H9+H19+H20)</f>
        <v>16329.529999999999</v>
      </c>
      <c r="I55" s="474">
        <f t="shared" si="9"/>
        <v>7388.0599999999995</v>
      </c>
      <c r="J55" s="474">
        <f t="shared" si="9"/>
        <v>0.04</v>
      </c>
      <c r="K55" s="474">
        <f t="shared" si="9"/>
        <v>0</v>
      </c>
      <c r="L55" s="474">
        <f t="shared" si="9"/>
        <v>21.83</v>
      </c>
      <c r="M55" s="474">
        <f t="shared" si="9"/>
        <v>0</v>
      </c>
      <c r="N55" s="474">
        <f t="shared" si="9"/>
        <v>0</v>
      </c>
      <c r="O55" s="474">
        <f t="shared" si="9"/>
        <v>0</v>
      </c>
      <c r="P55" s="474">
        <f t="shared" si="9"/>
        <v>61.91</v>
      </c>
      <c r="Q55" s="474">
        <f t="shared" si="9"/>
        <v>0</v>
      </c>
      <c r="R55" s="474">
        <f t="shared" si="9"/>
        <v>0</v>
      </c>
      <c r="S55" s="474">
        <f t="shared" si="9"/>
        <v>0</v>
      </c>
      <c r="T55" s="474">
        <f t="shared" si="9"/>
        <v>0</v>
      </c>
      <c r="U55" s="474">
        <f t="shared" si="9"/>
        <v>0</v>
      </c>
      <c r="V55" s="474">
        <f t="shared" si="9"/>
        <v>7.9</v>
      </c>
      <c r="W55" s="474">
        <f>IF(W9="0",+W19+W20,+W9+W19+W20)</f>
        <v>0</v>
      </c>
      <c r="X55" s="475">
        <f>+X9+X19+X20</f>
        <v>24050.65</v>
      </c>
    </row>
    <row r="56" spans="6:24" s="472" customFormat="1" ht="13.2">
      <c r="F56" s="476"/>
    </row>
    <row r="57" spans="6:24" s="472" customFormat="1" ht="13.2">
      <c r="F57" s="476"/>
    </row>
    <row r="58" spans="6:24" s="472" customFormat="1" ht="13.2">
      <c r="F58" s="476"/>
    </row>
    <row r="59" spans="6:24" s="472" customFormat="1" ht="13.2">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7" zoomScaleNormal="100" workbookViewId="0">
      <selection activeCell="R34" sqref="R34"/>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0" width="9" style="48"/>
    <col min="51" max="51" width="49.77734375" style="48" bestFit="1" customWidth="1"/>
    <col min="52" max="53" width="9" style="48"/>
    <col min="54" max="54" width="54.44140625" style="48" bestFit="1" customWidth="1"/>
    <col min="55" max="55" width="13" style="48" bestFit="1" customWidth="1"/>
    <col min="56" max="56" width="24.33203125" style="48" bestFit="1" customWidth="1"/>
    <col min="57" max="58" width="9" style="48"/>
    <col min="59" max="59" width="16.2187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2"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3.8"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ＥＮＥＯＳ株式会社 　根岸製油所</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2"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241.38</v>
      </c>
      <c r="G12" s="640"/>
      <c r="H12" s="640"/>
      <c r="I12" s="278" t="s">
        <v>189</v>
      </c>
      <c r="J12" s="61"/>
      <c r="K12" s="62"/>
      <c r="L12" s="61"/>
      <c r="M12" s="674"/>
      <c r="N12" s="63"/>
      <c r="P12" s="635">
        <v>0</v>
      </c>
      <c r="Q12" s="690"/>
      <c r="R12" s="690"/>
      <c r="S12" s="690"/>
      <c r="T12" s="60" t="s">
        <v>22</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v>0</v>
      </c>
      <c r="G15" s="652"/>
      <c r="H15" s="652"/>
      <c r="I15" s="52" t="s">
        <v>189</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v>0</v>
      </c>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8"/>
    </row>
    <row r="18" spans="2:49" ht="27" customHeight="1" thickBot="1">
      <c r="K18" s="64"/>
      <c r="L18" s="61"/>
      <c r="M18" s="674"/>
      <c r="N18" s="64"/>
      <c r="P18" s="635">
        <v>0</v>
      </c>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2" customHeight="1" thickBot="1">
      <c r="B21" s="644" t="s">
        <v>420</v>
      </c>
      <c r="C21" s="644"/>
      <c r="D21" s="644"/>
      <c r="E21" s="644"/>
      <c r="F21" s="644"/>
      <c r="G21" s="644"/>
      <c r="H21" s="644"/>
      <c r="I21" s="644"/>
      <c r="J21" s="644"/>
      <c r="K21" s="64"/>
      <c r="L21" s="61"/>
      <c r="M21" s="674"/>
      <c r="N21" s="64"/>
      <c r="P21" s="635">
        <v>0</v>
      </c>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0</v>
      </c>
      <c r="E24" s="656"/>
      <c r="F24" s="656"/>
      <c r="G24" s="199" t="s">
        <v>158</v>
      </c>
      <c r="H24" s="627">
        <f>+F12</f>
        <v>241.38</v>
      </c>
      <c r="I24" s="628"/>
      <c r="J24" s="199" t="s">
        <v>158</v>
      </c>
      <c r="K24" s="64"/>
      <c r="L24" s="61"/>
      <c r="M24" s="675"/>
      <c r="P24" s="665">
        <v>0</v>
      </c>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241.38</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241.38</v>
      </c>
      <c r="Q27" s="676"/>
      <c r="R27" s="676"/>
      <c r="S27" s="676"/>
      <c r="T27" s="52" t="s">
        <v>38</v>
      </c>
      <c r="U27" s="72"/>
      <c r="V27" s="72"/>
      <c r="Y27" s="70" t="s">
        <v>39</v>
      </c>
      <c r="Z27" s="73"/>
      <c r="AH27" s="61"/>
      <c r="AI27" s="61"/>
      <c r="AJ27" s="61"/>
      <c r="AK27" s="61"/>
      <c r="AL27" s="639">
        <f>+AH18+P27</f>
        <v>241.38</v>
      </c>
      <c r="AM27" s="640"/>
      <c r="AN27" s="640"/>
      <c r="AO27" s="640"/>
      <c r="AP27" s="60" t="s">
        <v>13</v>
      </c>
      <c r="AQ27" s="295"/>
      <c r="AR27" s="130"/>
      <c r="AS27" s="635">
        <v>0</v>
      </c>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241.38</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0</v>
      </c>
      <c r="E29" s="656"/>
      <c r="F29" s="656"/>
      <c r="G29" s="199" t="s">
        <v>158</v>
      </c>
      <c r="H29" s="627">
        <f>+AL27</f>
        <v>241.38</v>
      </c>
      <c r="I29" s="628"/>
      <c r="J29" s="199" t="s">
        <v>158</v>
      </c>
      <c r="M29" s="674"/>
      <c r="P29" s="64"/>
      <c r="Q29" s="147"/>
      <c r="R29" s="59" t="s">
        <v>144</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0</v>
      </c>
      <c r="E30" s="656"/>
      <c r="F30" s="656"/>
      <c r="G30" s="199" t="s">
        <v>158</v>
      </c>
      <c r="H30" s="627">
        <f>+AL30</f>
        <v>241.38</v>
      </c>
      <c r="I30" s="628"/>
      <c r="J30" s="199" t="s">
        <v>158</v>
      </c>
      <c r="M30" s="674"/>
      <c r="P30" s="64"/>
      <c r="R30" s="643">
        <f>+ROUND(AA28,2)+ROUND(AA29,2)+ROUND(AA30,2)</f>
        <v>241.38</v>
      </c>
      <c r="S30" s="676"/>
      <c r="T30" s="676"/>
      <c r="U30" s="676"/>
      <c r="V30" s="52" t="s">
        <v>16</v>
      </c>
      <c r="Y30" s="666" t="s">
        <v>148</v>
      </c>
      <c r="Z30" s="667"/>
      <c r="AA30" s="665">
        <v>0</v>
      </c>
      <c r="AB30" s="656"/>
      <c r="AC30" s="656"/>
      <c r="AD30" s="656"/>
      <c r="AE30" s="656"/>
      <c r="AF30" s="52" t="s">
        <v>13</v>
      </c>
      <c r="AL30" s="635">
        <v>241.38</v>
      </c>
      <c r="AM30" s="636"/>
      <c r="AN30" s="636"/>
      <c r="AO30" s="636"/>
      <c r="AP30" s="60" t="s">
        <v>13</v>
      </c>
      <c r="AS30" s="664"/>
      <c r="AT30" s="661"/>
      <c r="AU30" s="661"/>
      <c r="AV30" s="662"/>
      <c r="AW30" s="468"/>
    </row>
    <row r="31" spans="2:49" ht="27" customHeight="1" thickTop="1" thickBot="1">
      <c r="B31" s="629" t="s">
        <v>167</v>
      </c>
      <c r="C31" s="630"/>
      <c r="D31" s="656">
        <v>0</v>
      </c>
      <c r="E31" s="656"/>
      <c r="F31" s="656"/>
      <c r="G31" s="199" t="s">
        <v>158</v>
      </c>
      <c r="H31" s="627">
        <f>+AS24</f>
        <v>241.38</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8"/>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2">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2">
      <c r="I45" s="76"/>
      <c r="J45" s="76"/>
      <c r="K45" s="76"/>
      <c r="R45" s="76"/>
      <c r="S45" s="76"/>
      <c r="T45" s="76"/>
      <c r="AY45" s="77"/>
      <c r="AZ45" s="77"/>
      <c r="BA45" s="77"/>
      <c r="BB45" s="77"/>
      <c r="BC45" s="77"/>
      <c r="BD45" s="77"/>
    </row>
    <row r="46" spans="2:62" ht="13.2">
      <c r="I46" s="76"/>
      <c r="J46" s="76"/>
      <c r="K46" s="76"/>
      <c r="R46" s="76"/>
      <c r="S46" s="76"/>
      <c r="T46" s="76"/>
      <c r="AY46" s="77"/>
      <c r="AZ46" s="77"/>
      <c r="BA46" s="77"/>
      <c r="BB46" s="77"/>
      <c r="BC46" s="77"/>
      <c r="BD46" s="77"/>
    </row>
    <row r="47" spans="2:62" ht="13.2">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42" zoomScaleNormal="100" zoomScaleSheetLayoutView="100" workbookViewId="0">
      <selection activeCell="B1" sqref="B1"/>
    </sheetView>
  </sheetViews>
  <sheetFormatPr defaultColWidth="9" defaultRowHeight="12"/>
  <cols>
    <col min="1" max="1" width="1.88671875" style="21" hidden="1" customWidth="1"/>
    <col min="2" max="2" width="3.33203125" style="21" customWidth="1"/>
    <col min="3" max="3" width="3.33203125" style="223" customWidth="1"/>
    <col min="4" max="4" width="4.33203125" style="223" customWidth="1"/>
    <col min="5" max="5" width="11" style="223" customWidth="1"/>
    <col min="6" max="6" width="2.77734375" style="223" customWidth="1"/>
    <col min="7" max="7" width="7.44140625" style="223" customWidth="1"/>
    <col min="8" max="8" width="13.77734375" style="223" customWidth="1"/>
    <col min="9" max="9" width="5.77734375" style="223" customWidth="1"/>
    <col min="10" max="10" width="3.77734375" style="223" customWidth="1"/>
    <col min="11" max="11" width="10.77734375" style="223" customWidth="1"/>
    <col min="12" max="12" width="9.6640625" style="223" customWidth="1"/>
    <col min="13" max="13" width="7.77734375" style="223" customWidth="1"/>
    <col min="14" max="14" width="6.77734375" style="223" customWidth="1"/>
    <col min="15" max="15" width="7.77734375" style="223" customWidth="1"/>
    <col min="16" max="16" width="2.21875" style="42" customWidth="1"/>
    <col min="17" max="24" width="9" style="44"/>
    <col min="25" max="16384" width="9" style="42"/>
  </cols>
  <sheetData>
    <row r="1" spans="1:16" ht="16.2" customHeight="1">
      <c r="C1" s="82" t="s">
        <v>204</v>
      </c>
    </row>
    <row r="2" spans="1:16" ht="16.2" customHeight="1">
      <c r="C2" s="82"/>
    </row>
    <row r="3" spans="1:16" ht="13.95" customHeight="1" thickBot="1">
      <c r="O3" s="225" t="s">
        <v>133</v>
      </c>
    </row>
    <row r="4" spans="1:16" ht="13.2">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2">
      <c r="C6" s="769" t="s">
        <v>380</v>
      </c>
      <c r="D6" s="770"/>
      <c r="E6" s="770"/>
      <c r="F6" s="770"/>
      <c r="G6" s="770"/>
      <c r="H6" s="770"/>
      <c r="I6" s="770"/>
      <c r="J6" s="770"/>
      <c r="K6" s="770"/>
      <c r="L6" s="770"/>
      <c r="M6" s="770"/>
      <c r="N6" s="770"/>
      <c r="O6" s="770"/>
    </row>
    <row r="7" spans="1:16" ht="7.8"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99999999999999" customHeight="1">
      <c r="C10" s="233"/>
      <c r="D10" s="234"/>
      <c r="E10" s="234"/>
      <c r="F10" s="234"/>
      <c r="G10" s="234"/>
      <c r="H10" s="234"/>
      <c r="I10" s="234"/>
      <c r="J10" s="234"/>
      <c r="K10" s="234"/>
      <c r="L10" s="234"/>
      <c r="M10" s="234"/>
      <c r="N10" s="234"/>
      <c r="O10" s="235"/>
    </row>
    <row r="11" spans="1:16" ht="13.2">
      <c r="C11" s="233"/>
      <c r="D11" s="234"/>
      <c r="E11" s="234"/>
      <c r="F11" s="234"/>
      <c r="G11" s="234"/>
      <c r="H11" s="234"/>
      <c r="I11" s="234"/>
      <c r="J11" s="234"/>
      <c r="K11" s="234"/>
      <c r="L11" s="823" t="str">
        <f>+表紙!L34</f>
        <v>2025年　6月　  日</v>
      </c>
      <c r="M11" s="824"/>
      <c r="N11" s="824"/>
      <c r="O11" s="825"/>
    </row>
    <row r="12" spans="1:16" ht="1.2" customHeight="1">
      <c r="C12" s="233"/>
      <c r="D12" s="234"/>
      <c r="E12" s="234"/>
      <c r="F12" s="234"/>
      <c r="G12" s="234"/>
      <c r="H12" s="234"/>
      <c r="I12" s="234"/>
      <c r="J12" s="234"/>
      <c r="K12" s="234"/>
      <c r="L12" s="234"/>
      <c r="M12" s="234"/>
      <c r="N12" s="234"/>
      <c r="O12" s="236"/>
    </row>
    <row r="13" spans="1:16" ht="13.2">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2"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東京都千代田区大手町一丁目１番２号</v>
      </c>
      <c r="K16" s="778"/>
      <c r="L16" s="779"/>
      <c r="M16" s="779"/>
      <c r="N16" s="779"/>
      <c r="O16" s="780"/>
    </row>
    <row r="17" spans="1:17" ht="26.25" customHeight="1">
      <c r="C17" s="233"/>
      <c r="D17" s="234"/>
      <c r="E17" s="234"/>
      <c r="F17" s="234"/>
      <c r="G17" s="234"/>
      <c r="H17" s="238" t="s">
        <v>7</v>
      </c>
      <c r="I17" s="238"/>
      <c r="J17" s="778" t="str">
        <f>+表紙!J40</f>
        <v>ＥＮＥＯＳ株式会社　
代表取締役社長　　山口　敦治</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03（6257）5000</v>
      </c>
      <c r="M19" s="789"/>
      <c r="N19" s="789"/>
      <c r="O19" s="790"/>
    </row>
    <row r="20" spans="1:17" ht="8.4"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ＥＮＥＯＳ株式会社 　根岸製油所</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2054</v>
      </c>
      <c r="N25" s="808"/>
      <c r="O25" s="809"/>
    </row>
    <row r="26" spans="1:17" ht="18.600000000000001" customHeight="1">
      <c r="C26" s="781" t="s">
        <v>11</v>
      </c>
      <c r="D26" s="782"/>
      <c r="E26" s="783"/>
      <c r="F26" s="812" t="str">
        <f>+表紙!F49</f>
        <v>横浜市磯子区鳳町1番1号</v>
      </c>
      <c r="G26" s="813"/>
      <c r="H26" s="813"/>
      <c r="I26" s="813"/>
      <c r="J26" s="813"/>
      <c r="K26" s="813"/>
      <c r="L26" s="128" t="s">
        <v>134</v>
      </c>
      <c r="M26" s="243"/>
      <c r="N26" s="835" t="str">
        <f>IF(+表紙!N49="","",+表紙!N49)</f>
        <v>045-414-4131</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Ｅ17－石油製品・石炭製品製造業</v>
      </c>
      <c r="G29" s="831"/>
      <c r="H29" s="831"/>
      <c r="I29" s="831"/>
      <c r="J29" s="359" t="s">
        <v>47</v>
      </c>
      <c r="K29" s="359"/>
      <c r="L29" s="837" t="str">
        <f>IF(+表紙!L52="","",+表紙!L52)</f>
        <v>石油精製・石油製品製造業、
売電業</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f>IF(+表紙!L53="","",+表紙!L53)</f>
        <v>691522</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t="str">
        <f>IF(+表紙!L54="","",+表紙!L54)</f>
        <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t="str">
        <f>IF(+表紙!L55="","",+表紙!L55)</f>
        <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f>IF(+表紙!F59="","",+表紙!F59)</f>
        <v>621</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2" customHeight="1">
      <c r="C40" s="777"/>
      <c r="D40" s="493" t="s">
        <v>227</v>
      </c>
      <c r="E40" s="494"/>
      <c r="F40" s="494"/>
      <c r="G40" s="495"/>
      <c r="H40" s="280">
        <f>+表紙!H63</f>
        <v>14054</v>
      </c>
      <c r="I40" s="272" t="s">
        <v>4</v>
      </c>
      <c r="J40" s="531" t="s">
        <v>293</v>
      </c>
      <c r="K40" s="532"/>
      <c r="L40" s="533"/>
      <c r="M40" s="774">
        <f>+表紙!M63</f>
        <v>14054</v>
      </c>
      <c r="N40" s="775">
        <f>+表紙!N63</f>
        <v>0</v>
      </c>
      <c r="O40" s="465" t="s">
        <v>4</v>
      </c>
    </row>
    <row r="41" spans="1:17" ht="25.2" customHeight="1">
      <c r="C41" s="777"/>
      <c r="D41" s="493" t="s">
        <v>289</v>
      </c>
      <c r="E41" s="494"/>
      <c r="F41" s="494"/>
      <c r="G41" s="495"/>
      <c r="H41" s="280" t="str">
        <f>+表紙!H64</f>
        <v>0</v>
      </c>
      <c r="I41" s="272" t="s">
        <v>4</v>
      </c>
      <c r="J41" s="531" t="s">
        <v>229</v>
      </c>
      <c r="K41" s="532"/>
      <c r="L41" s="533"/>
      <c r="M41" s="774">
        <f>+表紙!M64</f>
        <v>4034</v>
      </c>
      <c r="N41" s="775">
        <f>+表紙!N64</f>
        <v>0</v>
      </c>
      <c r="O41" s="32" t="s">
        <v>4</v>
      </c>
    </row>
    <row r="42" spans="1:17" ht="25.2" customHeight="1">
      <c r="C42" s="777"/>
      <c r="D42" s="493" t="s">
        <v>290</v>
      </c>
      <c r="E42" s="494"/>
      <c r="F42" s="494"/>
      <c r="G42" s="495"/>
      <c r="H42" s="280" t="str">
        <f>+表紙!H65</f>
        <v>0</v>
      </c>
      <c r="I42" s="272" t="s">
        <v>4</v>
      </c>
      <c r="J42" s="496" t="s">
        <v>230</v>
      </c>
      <c r="K42" s="497"/>
      <c r="L42" s="498"/>
      <c r="M42" s="764">
        <f>+表紙!M65</f>
        <v>14054</v>
      </c>
      <c r="N42" s="765">
        <f>+表紙!N65</f>
        <v>0</v>
      </c>
      <c r="O42" s="314" t="s">
        <v>4</v>
      </c>
    </row>
    <row r="43" spans="1:17" ht="25.2" customHeight="1">
      <c r="C43" s="181"/>
      <c r="D43" s="493" t="s">
        <v>291</v>
      </c>
      <c r="E43" s="494"/>
      <c r="F43" s="494"/>
      <c r="G43" s="495"/>
      <c r="H43" s="280" t="str">
        <f>+表紙!H66</f>
        <v>0</v>
      </c>
      <c r="I43" s="272" t="s">
        <v>4</v>
      </c>
      <c r="J43" s="496" t="s">
        <v>231</v>
      </c>
      <c r="K43" s="497"/>
      <c r="L43" s="498"/>
      <c r="M43" s="764" t="str">
        <f>+表紙!M66</f>
        <v>0</v>
      </c>
      <c r="N43" s="765">
        <f>+表紙!N66</f>
        <v>0</v>
      </c>
      <c r="O43" s="314" t="s">
        <v>4</v>
      </c>
    </row>
    <row r="44" spans="1:17" ht="25.2"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 customHeight="1">
      <c r="C45" s="501" t="s">
        <v>322</v>
      </c>
      <c r="D45" s="502"/>
      <c r="E45" s="502"/>
      <c r="F45" s="502"/>
      <c r="G45" s="502"/>
      <c r="H45" s="502"/>
      <c r="I45" s="502"/>
      <c r="J45" s="334"/>
      <c r="K45" s="334"/>
      <c r="L45" s="334"/>
      <c r="M45" s="335"/>
      <c r="N45" s="335"/>
      <c r="O45" s="336"/>
    </row>
    <row r="46" spans="1:17" ht="13.2" customHeight="1">
      <c r="C46" s="337"/>
      <c r="D46" s="477" t="s">
        <v>326</v>
      </c>
      <c r="E46" s="478"/>
      <c r="F46" s="478"/>
      <c r="G46" s="478"/>
      <c r="H46" s="478"/>
      <c r="I46" s="479"/>
      <c r="J46" s="601" t="str">
        <f>表紙!J69</f>
        <v>前々年度（令和５年度）</v>
      </c>
      <c r="K46" s="602"/>
      <c r="L46" s="602"/>
      <c r="M46" s="335">
        <f>IF(表紙!M69="","",表紙!M69)</f>
        <v>12469.57</v>
      </c>
      <c r="N46" s="335" t="s">
        <v>329</v>
      </c>
      <c r="O46" s="336"/>
    </row>
    <row r="47" spans="1:17" ht="13.2" customHeight="1">
      <c r="C47" s="337"/>
      <c r="D47" s="480"/>
      <c r="E47" s="481"/>
      <c r="F47" s="481"/>
      <c r="G47" s="481"/>
      <c r="H47" s="481"/>
      <c r="I47" s="482"/>
      <c r="J47" s="603" t="str">
        <f>表紙!J70</f>
        <v>前 年 度（令和６年度）</v>
      </c>
      <c r="K47" s="604"/>
      <c r="L47" s="604"/>
      <c r="M47" s="339">
        <f>IF(表紙!M70="","",表紙!M70)</f>
        <v>9994.82</v>
      </c>
      <c r="N47" s="339" t="s">
        <v>325</v>
      </c>
      <c r="O47" s="340"/>
    </row>
    <row r="48" spans="1:17" ht="10.8" customHeight="1">
      <c r="C48" s="337"/>
      <c r="D48" s="605" t="s">
        <v>324</v>
      </c>
      <c r="E48" s="502"/>
      <c r="F48" s="502"/>
      <c r="G48" s="502"/>
      <c r="H48" s="502"/>
      <c r="I48" s="502"/>
      <c r="J48" s="334"/>
      <c r="K48" s="341"/>
      <c r="L48" s="334"/>
      <c r="M48" s="335"/>
      <c r="N48" s="335"/>
      <c r="O48" s="336"/>
    </row>
    <row r="49" spans="1:48" ht="49.5" customHeight="1">
      <c r="C49" s="338"/>
      <c r="D49" s="771" t="str">
        <f>IF(表紙!D72="","",表紙!D72)</f>
        <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2">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2"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2"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2"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2" customHeight="1">
      <c r="A73" s="42"/>
      <c r="B73" s="42"/>
      <c r="C73" s="185"/>
      <c r="D73" s="186" t="s">
        <v>236</v>
      </c>
      <c r="E73" s="517" t="s">
        <v>378</v>
      </c>
      <c r="F73" s="517"/>
      <c r="G73" s="517"/>
      <c r="H73" s="517"/>
      <c r="I73" s="517"/>
      <c r="J73" s="517"/>
      <c r="K73" s="517"/>
      <c r="L73" s="517"/>
      <c r="M73" s="517"/>
      <c r="N73" s="517"/>
      <c r="O73" s="518"/>
    </row>
    <row r="74" spans="1:15" ht="28.2" customHeight="1">
      <c r="A74" s="42"/>
      <c r="B74" s="42"/>
      <c r="C74" s="185"/>
      <c r="D74" s="186" t="s">
        <v>237</v>
      </c>
      <c r="E74" s="517" t="s">
        <v>241</v>
      </c>
      <c r="F74" s="517"/>
      <c r="G74" s="517"/>
      <c r="H74" s="517"/>
      <c r="I74" s="517"/>
      <c r="J74" s="517"/>
      <c r="K74" s="517"/>
      <c r="L74" s="517"/>
      <c r="M74" s="517"/>
      <c r="N74" s="517"/>
      <c r="O74" s="518"/>
    </row>
    <row r="75" spans="1:15" ht="28.2"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oddHeader>&amp;R&amp;"Calibri"&amp;14&amp;K000000 【社内限り】&amp;1#_x000D_</oddHeader>
  </headerFooter>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1" zoomScaleNormal="100" workbookViewId="0">
      <selection activeCell="AS33" sqref="AS3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6329.53</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10000</v>
      </c>
      <c r="E24" s="656"/>
      <c r="F24" s="656"/>
      <c r="G24" s="199" t="s">
        <v>158</v>
      </c>
      <c r="H24" s="627">
        <f>+F12</f>
        <v>6329.53</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6329.53</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6329.53</v>
      </c>
      <c r="Q27" s="676"/>
      <c r="R27" s="676"/>
      <c r="S27" s="676"/>
      <c r="T27" s="52" t="s">
        <v>38</v>
      </c>
      <c r="U27" s="72"/>
      <c r="V27" s="72"/>
      <c r="Y27" s="70" t="s">
        <v>39</v>
      </c>
      <c r="Z27" s="73"/>
      <c r="AH27" s="61"/>
      <c r="AI27" s="61"/>
      <c r="AJ27" s="61"/>
      <c r="AK27" s="61"/>
      <c r="AL27" s="639">
        <f>+AH18+P27</f>
        <v>6329.53</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6329.53</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10000</v>
      </c>
      <c r="E29" s="656"/>
      <c r="F29" s="656"/>
      <c r="G29" s="199" t="s">
        <v>158</v>
      </c>
      <c r="H29" s="627">
        <f>+AL27</f>
        <v>6329.53</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2.66</v>
      </c>
      <c r="I30" s="628"/>
      <c r="J30" s="199" t="s">
        <v>158</v>
      </c>
      <c r="M30" s="674"/>
      <c r="P30" s="64"/>
      <c r="R30" s="643">
        <f>+ROUND(AA28,2)+ROUND(AA29,2)+ROUND(AA30,2)</f>
        <v>6329.53</v>
      </c>
      <c r="S30" s="676"/>
      <c r="T30" s="676"/>
      <c r="U30" s="676"/>
      <c r="V30" s="52" t="s">
        <v>16</v>
      </c>
      <c r="Y30" s="666" t="s">
        <v>148</v>
      </c>
      <c r="Z30" s="667"/>
      <c r="AA30" s="665">
        <v>0</v>
      </c>
      <c r="AB30" s="656"/>
      <c r="AC30" s="656"/>
      <c r="AD30" s="656"/>
      <c r="AE30" s="656"/>
      <c r="AF30" s="52" t="s">
        <v>13</v>
      </c>
      <c r="AL30" s="635">
        <v>2.66</v>
      </c>
      <c r="AM30" s="636"/>
      <c r="AN30" s="636"/>
      <c r="AO30" s="636"/>
      <c r="AP30" s="60" t="s">
        <v>13</v>
      </c>
      <c r="AS30" s="664"/>
      <c r="AT30" s="661"/>
      <c r="AU30" s="661"/>
      <c r="AV30" s="662"/>
      <c r="AW30" s="469"/>
    </row>
    <row r="31" spans="2:49" ht="27" customHeight="1" thickTop="1" thickBot="1">
      <c r="B31" s="629" t="s">
        <v>167</v>
      </c>
      <c r="C31" s="630"/>
      <c r="D31" s="656">
        <v>10000</v>
      </c>
      <c r="E31" s="656"/>
      <c r="F31" s="656"/>
      <c r="G31" s="199" t="s">
        <v>158</v>
      </c>
      <c r="H31" s="627">
        <f>+AS24</f>
        <v>6329.53</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3" zoomScaleNormal="100" workbookViewId="0">
      <selection activeCell="AS29" sqref="AS29:AS30"/>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3388.06</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4000</v>
      </c>
      <c r="E24" s="656"/>
      <c r="F24" s="656"/>
      <c r="G24" s="199" t="s">
        <v>158</v>
      </c>
      <c r="H24" s="627">
        <f>+F12</f>
        <v>3388.06</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3388.06</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3388.06</v>
      </c>
      <c r="Q27" s="676"/>
      <c r="R27" s="676"/>
      <c r="S27" s="676"/>
      <c r="T27" s="52" t="s">
        <v>38</v>
      </c>
      <c r="U27" s="72"/>
      <c r="V27" s="72"/>
      <c r="Y27" s="70" t="s">
        <v>39</v>
      </c>
      <c r="Z27" s="73"/>
      <c r="AH27" s="61"/>
      <c r="AI27" s="61"/>
      <c r="AJ27" s="61"/>
      <c r="AK27" s="61"/>
      <c r="AL27" s="639">
        <f>+AH18+P27</f>
        <v>3388.06</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3388.06</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4000</v>
      </c>
      <c r="E29" s="656"/>
      <c r="F29" s="656"/>
      <c r="G29" s="199" t="s">
        <v>158</v>
      </c>
      <c r="H29" s="627">
        <f>+AL27</f>
        <v>3388.06</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4000</v>
      </c>
      <c r="E30" s="656"/>
      <c r="F30" s="656"/>
      <c r="G30" s="199" t="s">
        <v>158</v>
      </c>
      <c r="H30" s="627">
        <f>+AL30</f>
        <v>3388.06</v>
      </c>
      <c r="I30" s="628"/>
      <c r="J30" s="199" t="s">
        <v>158</v>
      </c>
      <c r="M30" s="674"/>
      <c r="P30" s="64"/>
      <c r="R30" s="643">
        <f>+ROUND(AA28,2)+ROUND(AA29,2)+ROUND(AA30,2)</f>
        <v>3388.06</v>
      </c>
      <c r="S30" s="676"/>
      <c r="T30" s="676"/>
      <c r="U30" s="676"/>
      <c r="V30" s="52" t="s">
        <v>16</v>
      </c>
      <c r="Y30" s="666" t="s">
        <v>148</v>
      </c>
      <c r="Z30" s="667"/>
      <c r="AA30" s="665">
        <v>0</v>
      </c>
      <c r="AB30" s="656"/>
      <c r="AC30" s="656"/>
      <c r="AD30" s="656"/>
      <c r="AE30" s="656"/>
      <c r="AF30" s="52" t="s">
        <v>13</v>
      </c>
      <c r="AL30" s="635">
        <v>3388.06</v>
      </c>
      <c r="AM30" s="636"/>
      <c r="AN30" s="636"/>
      <c r="AO30" s="636"/>
      <c r="AP30" s="60" t="s">
        <v>13</v>
      </c>
      <c r="AS30" s="664"/>
      <c r="AT30" s="661"/>
      <c r="AU30" s="661"/>
      <c r="AV30" s="662"/>
      <c r="AW30" s="469"/>
    </row>
    <row r="31" spans="2:49" ht="27" customHeight="1" thickTop="1" thickBot="1">
      <c r="B31" s="629" t="s">
        <v>167</v>
      </c>
      <c r="C31" s="630"/>
      <c r="D31" s="656">
        <v>4000</v>
      </c>
      <c r="E31" s="656"/>
      <c r="F31" s="656"/>
      <c r="G31" s="199" t="s">
        <v>158</v>
      </c>
      <c r="H31" s="627">
        <f>+AS24</f>
        <v>3388.06</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AJ25" sqref="AJ25"/>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0.04</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0.04</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0.04</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0.04</v>
      </c>
      <c r="Q27" s="676"/>
      <c r="R27" s="676"/>
      <c r="S27" s="676"/>
      <c r="T27" s="52" t="s">
        <v>38</v>
      </c>
      <c r="U27" s="72"/>
      <c r="V27" s="72"/>
      <c r="Y27" s="70" t="s">
        <v>39</v>
      </c>
      <c r="Z27" s="73"/>
      <c r="AH27" s="61"/>
      <c r="AI27" s="61"/>
      <c r="AJ27" s="61"/>
      <c r="AK27" s="61"/>
      <c r="AL27" s="639">
        <f>+AH18+P27</f>
        <v>0.04</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0.04</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0.04</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0.04</v>
      </c>
      <c r="I30" s="628"/>
      <c r="J30" s="199" t="s">
        <v>158</v>
      </c>
      <c r="M30" s="674"/>
      <c r="P30" s="64"/>
      <c r="R30" s="643">
        <f>+ROUND(AA28,2)+ROUND(AA29,2)+ROUND(AA30,2)</f>
        <v>0.04</v>
      </c>
      <c r="S30" s="676"/>
      <c r="T30" s="676"/>
      <c r="U30" s="676"/>
      <c r="V30" s="52" t="s">
        <v>16</v>
      </c>
      <c r="Y30" s="666" t="s">
        <v>148</v>
      </c>
      <c r="Z30" s="667"/>
      <c r="AA30" s="665">
        <v>0</v>
      </c>
      <c r="AB30" s="656"/>
      <c r="AC30" s="656"/>
      <c r="AD30" s="656"/>
      <c r="AE30" s="656"/>
      <c r="AF30" s="52" t="s">
        <v>13</v>
      </c>
      <c r="AL30" s="635">
        <v>0.04</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0.04</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7"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7" zoomScaleNormal="100" workbookViewId="0">
      <selection activeCell="AJ29" sqref="AJ29"/>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1.83</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20</v>
      </c>
      <c r="E24" s="656"/>
      <c r="F24" s="656"/>
      <c r="G24" s="199" t="s">
        <v>158</v>
      </c>
      <c r="H24" s="627">
        <f>+F12</f>
        <v>1.83</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1.83</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1.83</v>
      </c>
      <c r="Q27" s="676"/>
      <c r="R27" s="676"/>
      <c r="S27" s="676"/>
      <c r="T27" s="52" t="s">
        <v>38</v>
      </c>
      <c r="U27" s="72"/>
      <c r="V27" s="72"/>
      <c r="Y27" s="70" t="s">
        <v>39</v>
      </c>
      <c r="Z27" s="73"/>
      <c r="AH27" s="61"/>
      <c r="AI27" s="61"/>
      <c r="AJ27" s="61"/>
      <c r="AK27" s="61"/>
      <c r="AL27" s="639">
        <f>+AH18+P27</f>
        <v>1.83</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1.83</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20</v>
      </c>
      <c r="E29" s="656"/>
      <c r="F29" s="656"/>
      <c r="G29" s="199" t="s">
        <v>158</v>
      </c>
      <c r="H29" s="627">
        <f>+AL27</f>
        <v>1.83</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1.83</v>
      </c>
      <c r="I30" s="628"/>
      <c r="J30" s="199" t="s">
        <v>158</v>
      </c>
      <c r="M30" s="674"/>
      <c r="P30" s="64"/>
      <c r="R30" s="643">
        <f>+ROUND(AA28,2)+ROUND(AA29,2)+ROUND(AA30,2)</f>
        <v>1.83</v>
      </c>
      <c r="S30" s="676"/>
      <c r="T30" s="676"/>
      <c r="U30" s="676"/>
      <c r="V30" s="52" t="s">
        <v>16</v>
      </c>
      <c r="Y30" s="666" t="s">
        <v>148</v>
      </c>
      <c r="Z30" s="667"/>
      <c r="AA30" s="665">
        <v>0</v>
      </c>
      <c r="AB30" s="656"/>
      <c r="AC30" s="656"/>
      <c r="AD30" s="656"/>
      <c r="AE30" s="656"/>
      <c r="AF30" s="52" t="s">
        <v>13</v>
      </c>
      <c r="AL30" s="635">
        <v>1.83</v>
      </c>
      <c r="AM30" s="636"/>
      <c r="AN30" s="636"/>
      <c r="AO30" s="636"/>
      <c r="AP30" s="60" t="s">
        <v>13</v>
      </c>
      <c r="AS30" s="664"/>
      <c r="AT30" s="661"/>
      <c r="AU30" s="661"/>
      <c r="AV30" s="662"/>
      <c r="AW30" s="469"/>
    </row>
    <row r="31" spans="2:49" ht="27" customHeight="1" thickTop="1" thickBot="1">
      <c r="B31" s="629" t="s">
        <v>167</v>
      </c>
      <c r="C31" s="630"/>
      <c r="D31" s="656">
        <v>20</v>
      </c>
      <c r="E31" s="656"/>
      <c r="F31" s="656"/>
      <c r="G31" s="199" t="s">
        <v>158</v>
      </c>
      <c r="H31" s="627">
        <f>+AS24</f>
        <v>1.83</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7"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2"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ＥＮＥＯＳ株式会社 　根岸製油所</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2"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2"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2"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y fmtid="{D5CDD505-2E9C-101B-9397-08002B2CF9AE}" pid="9" name="MSIP_Label_ee4e5477-c4fb-470b-83ce-140d5a4b72e2_Enabled">
    <vt:lpwstr>true</vt:lpwstr>
  </property>
  <property fmtid="{D5CDD505-2E9C-101B-9397-08002B2CF9AE}" pid="10" name="MSIP_Label_ee4e5477-c4fb-470b-83ce-140d5a4b72e2_SetDate">
    <vt:lpwstr>2025-05-30T01:32:10Z</vt:lpwstr>
  </property>
  <property fmtid="{D5CDD505-2E9C-101B-9397-08002B2CF9AE}" pid="11" name="MSIP_Label_ee4e5477-c4fb-470b-83ce-140d5a4b72e2_Method">
    <vt:lpwstr>Standard</vt:lpwstr>
  </property>
  <property fmtid="{D5CDD505-2E9C-101B-9397-08002B2CF9AE}" pid="12" name="MSIP_Label_ee4e5477-c4fb-470b-83ce-140d5a4b72e2_Name">
    <vt:lpwstr>【社内限り】サブラベル</vt:lpwstr>
  </property>
  <property fmtid="{D5CDD505-2E9C-101B-9397-08002B2CF9AE}" pid="13" name="MSIP_Label_ee4e5477-c4fb-470b-83ce-140d5a4b72e2_SiteId">
    <vt:lpwstr>083b56f6-afc0-41a4-8aa0-de8b7a92e923</vt:lpwstr>
  </property>
  <property fmtid="{D5CDD505-2E9C-101B-9397-08002B2CF9AE}" pid="14" name="MSIP_Label_ee4e5477-c4fb-470b-83ce-140d5a4b72e2_ActionId">
    <vt:lpwstr>46c5854e-990b-4e3d-869e-b25fd10ab452</vt:lpwstr>
  </property>
  <property fmtid="{D5CDD505-2E9C-101B-9397-08002B2CF9AE}" pid="15" name="MSIP_Label_ee4e5477-c4fb-470b-83ce-140d5a4b72e2_ContentBits">
    <vt:lpwstr>1</vt:lpwstr>
  </property>
</Properties>
</file>