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680" yWindow="-120" windowWidth="29040" windowHeight="15720" tabRatio="808" firstSheet="18"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M49" i="94"/>
  <c r="F12" i="89"/>
  <c r="H24" i="89" s="1"/>
  <c r="Y18" i="91"/>
  <c r="P16" i="91" s="1"/>
  <c r="X58" i="94" s="1"/>
  <c r="N49" i="94" l="1"/>
  <c r="H31" i="77"/>
  <c r="K49" i="94"/>
  <c r="H31" i="76"/>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P16" i="75" l="1"/>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<sst xmlns="http://schemas.openxmlformats.org/spreadsheetml/2006/main" count="3304" uniqueCount="474">
  <si>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</si>
  <si>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</si>
  <si>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</si>
  <si>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</si>
  <si>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</si>
  <si>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</si>
  <si>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</si>
  <si>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</si>
  <si>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</si>
  <si>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</si>
  <si>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</si>
  <si>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</si>
  <si>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</si>
  <si>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</si>
  <si>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</si>
  <si>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</si>
  <si>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</si>
  <si>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</si>
  <si>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</si>
  <si>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</si>
  <si>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</si>
  <si>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</si>
  <si>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</si>
  <si>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</si>
  <si>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</si>
  <si>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</si>
  <si>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</si>
  <si>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</si>
  <si>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</si>
  <si>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</si>
  <si>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</si>
  <si>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</si>
  <si>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</si>
  <si>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</si>
  <si>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</si>
  <si>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</si>
  <si>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</si>
  <si>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</si>
  <si>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</si>
  <si>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</si>
  <si>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</si>
  <si>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</si>
  <si>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</si>
  <si>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</si>
  <si>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</si>
  <si>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</si>
  <si>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</si>
  <si>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</si>
  <si>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</si>
  <si>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</si>
  <si>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</si>
  <si>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</si>
  <si>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</si>
  <si>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</si>
  <si>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</si>
  <si>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</si>
  <si>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</si>
  <si>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</si>
  <si>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</si>
  <si>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</si>
  <si>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</si>
  <si>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</si>
  <si>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</si>
  <si>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</si>
  <si>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</si>
  <si>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</si>
  <si>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</si>
  <si>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</si>
  <si>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</si>
  <si>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</si>
  <si>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</si>
  <si>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</si>
  <si>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</si>
  <si>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</si>
  <si>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</si>
  <si>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</si>
  <si>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</si>
  <si>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</si>
  <si>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</si>
  <si>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</si>
  <si>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</si>
  <si>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</si>
  <si>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</si>
  <si>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</si>
  <si>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</si>
  <si>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</si>
  <si>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</si>
  <si>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</si>
  <si>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</si>
  <si>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</si>
  <si>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</si>
  <si>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</si>
  <si>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</si>
  <si>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</si>
  <si>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</si>
  <si>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</si>
  <si>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</si>
  <si>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</si>
  <si>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</si>
  <si>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</si>
  <si>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</si>
  <si>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</si>
  <si>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</si>
  <si>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</si>
  <si>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</si>
  <si>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</si>
  <si>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</si>
  <si>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</si>
  <si>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</si>
  <si>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</si>
  <si>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</si>
  <si>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</si>
  <si>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</si>
  <si>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</si>
  <si>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</si>
  <si>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</si>
  <si>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</si>
  <si>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</si>
  <si>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</si>
  <si>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</si>
  <si>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</si>
  <si>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</si>
  <si>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</si>
  <si>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</si>
  <si>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</si>
  <si>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</si>
  <si>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</si>
  <si>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</si>
  <si>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</si>
  <si>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</si>
  <si>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</si>
  <si>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</si>
  <si>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</si>
  <si>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</si>
  <si>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</si>
  <si>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</si>
  <si>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</si>
  <si>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</si>
  <si>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</si>
  <si>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</si>
  <si>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</si>
  <si>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</si>
  <si>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</si>
  <si>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</si>
  <si>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</si>
  <si>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</si>
  <si>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</si>
  <si>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</si>
  <si>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</si>
  <si>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</si>
  <si>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</si>
  <si>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</si>
  <si>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</si>
  <si>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</si>
  <si>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</si>
  <si>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</si>
  <si>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</si>
  <si>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</si>
  <si>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</si>
  <si>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</si>
  <si>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</si>
  <si>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</si>
  <si>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</si>
  <si>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</si>
  <si>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</si>
  <si>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</si>
  <si>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</si>
  <si>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</si>
  <si>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</si>
  <si>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</si>
  <si>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</si>
  <si>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</si>
  <si>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</si>
  <si>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</si>
  <si>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</si>
  <si>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</si>
  <si>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</si>
  <si>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</si>
  <si>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</si>
  <si>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</si>
  <si>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</si>
  <si>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</si>
  <si>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</si>
  <si>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</si>
  <si>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</si>
  <si>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</si>
  <si>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</si>
  <si>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</si>
  <si>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</si>
  <si>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</si>
  <si>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</si>
  <si>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</si>
  <si>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</si>
  <si>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</si>
  <si>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</si>
  <si>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</si>
  <si>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</si>
  <si>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</si>
  <si>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</si>
  <si>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</si>
  <si>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</si>
  <si>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</si>
  <si>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</si>
  <si>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</si>
  <si>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</si>
  <si>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</si>
  <si>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</si>
  <si>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</si>
  <si>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</si>
  <si>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</si>
  <si>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</si>
  <si>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</si>
  <si>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</si>
  <si>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</si>
  <si>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</si>
  <si>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</si>
  <si>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</si>
  <si>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</si>
  <si>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</si>
  <si>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</si>
  <si>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</si>
  <si>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</si>
  <si>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</si>
  <si>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</si>
  <si>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</si>
  <si>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</si>
  <si>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</si>
  <si>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</si>
  <si>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</si>
  <si>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</si>
  <si>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</si>
  <si>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</si>
  <si>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</si>
  <si>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</si>
  <si>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</si>
  <si>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</si>
  <si>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</si>
  <si>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</si>
  <si>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</si>
  <si>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</si>
  <si>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</si>
  <si>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</si>
  <si>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</si>
  <si>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</si>
  <si>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</si>
  <si>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</si>
  <si>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</si>
  <si>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</si>
  <si>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</si>
  <si>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</si>
  <si>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</si>
  <si>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</si>
  <si>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</si>
  <si>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</si>
  <si>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</si>
  <si>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</si>
  <si>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</si>
  <si>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</si>
  <si>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</si>
  <si>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</si>
  <si>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</si>
  <si>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</si>
  <si>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</si>
  <si>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</si>
  <si>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</si>
  <si>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</si>
  <si>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</si>
  <si>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</si>
  <si>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</si>
  <si>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</si>
  <si>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</si>
  <si>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</si>
  <si>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</si>
  <si>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</si>
  <si>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</si>
  <si>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</si>
  <si>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</si>
  <si>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</si>
  <si>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</si>
  <si>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</si>
  <si>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</si>
  <si>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</si>
  <si>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</si>
  <si>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</si>
  <si>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</si>
  <si>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</si>
  <si>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</si>
  <si>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</si>
  <si>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</si>
  <si>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</si>
  <si>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</si>
  <si>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</si>
  <si>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</si>
  <si>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</si>
  <si>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</si>
  <si>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</si>
  <si>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</si>
  <si>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</si>
  <si>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</si>
  <si>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</si>
  <si>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</si>
  <si>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</si>
  <si>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</si>
  <si>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</si>
  <si>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</si>
  <si>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</si>
  <si>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</si>
  <si>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</si>
  <si>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</si>
  <si>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</si>
  <si>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</si>
  <si>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</si>
  <si>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</si>
  <si>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</si>
  <si>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</si>
  <si>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</si>
  <si>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</si>
  <si>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</si>
  <si>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</si>
  <si>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</si>
  <si>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</si>
  <si>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</si>
  <si>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</si>
  <si>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</si>
  <si>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</si>
  <si>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</si>
  <si>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</si>
  <si>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</si>
  <si>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</si>
  <si>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</si>
  <si>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</si>
  <si>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</si>
  <si>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</si>
  <si>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</si>
  <si>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</si>
  <si>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</si>
  <si>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</si>
  <si>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</si>
  <si>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</si>
  <si>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</si>
  <si>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</si>
  <si>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</si>
  <si>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</si>
  <si>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</si>
  <si>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</si>
  <si>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</si>
  <si>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</si>
  <si>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</si>
  <si>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</si>
  <si>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</si>
  <si>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</si>
  <si>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</si>
  <si>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</si>
  <si>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</si>
  <si>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</si>
  <si>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</si>
  <si>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</si>
  <si>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</si>
  <si>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</si>
  <si>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</si>
  <si>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</si>
  <si>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</si>
  <si>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</si>
  <si>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</si>
  <si>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</si>
  <si>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</si>
  <si>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</si>
  <si>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</si>
  <si>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</si>
  <si>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</si>
  <si>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</si>
  <si>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</si>
  <si>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</si>
  <si>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</si>
  <si>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</si>
  <si>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</si>
  <si>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</si>
  <si>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</si>
  <si>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</si>
  <si>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</si>
  <si>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</si>
  <si>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</si>
  <si>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</si>
  <si>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</si>
  <si>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</si>
  <si>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</si>
  <si>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</si>
  <si>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</si>
  <si>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</si>
  <si>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</si>
  <si>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</si>
  <si>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</si>
  <si>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</si>
  <si>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</si>
  <si>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</si>
  <si>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</si>
  <si>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</si>
  <si>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</si>
  <si>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</si>
  <si>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</si>
  <si>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</si>
  <si>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</si>
  <si>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</si>
  <si>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</si>
  <si>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</si>
  <si>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</si>
  <si>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</si>
  <si>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</si>
  <si>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</si>
  <si>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</si>
  <si>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</si>
  <si>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</si>
  <si>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</si>
  <si>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</si>
  <si>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</si>
  <si>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</si>
  <si>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</si>
  <si>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</si>
  <si>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</si>
  <si>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</si>
  <si>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</si>
  <si>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</si>
  <si>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</si>
  <si>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</si>
  <si>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</si>
  <si>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</si>
  <si>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</si>
  <si>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</si>
  <si>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</si>
  <si>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</si>
  <si>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</si>
  <si>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</si>
  <si>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</si>
  <si>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</si>
  <si>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</si>
  <si>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</si>
  <si>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</si>
  <si>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</si>
  <si>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</si>
  <si>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</si>
  <si>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</si>
  <si>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</si>
  <si>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</si>
  <si>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</si>
  <si>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</si>
  <si>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</si>
  <si>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</si>
  <si>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</si>
  <si>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</si>
  <si>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</si>
  <si>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</si>
  <si>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</si>
  <si>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</si>
  <si>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</si>
  <si>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</si>
  <si>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</si>
  <si>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</si>
  <si>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</si>
  <si>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</si>
  <si>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</si>
  <si>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</si>
  <si>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</si>
  <si>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</si>
  <si>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</si>
  <si>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2025年　6月　  日</t>
    <phoneticPr fontId="3"/>
  </si>
  <si>
    <t>東京都千代田区大手町一丁目１番２号</t>
    <phoneticPr fontId="3"/>
  </si>
  <si>
    <t>ＥＮＥＯＳ株式会社　
代表取締役社長　　山口　敦治</t>
    <phoneticPr fontId="3"/>
  </si>
  <si>
    <t>03（6257）5000</t>
    <phoneticPr fontId="3"/>
  </si>
  <si>
    <t>ＥＮＥＯＳ株式会社 　根岸製油所</t>
    <phoneticPr fontId="3"/>
  </si>
  <si>
    <t>横浜市磯子区鳳町1番1号</t>
    <phoneticPr fontId="3"/>
  </si>
  <si>
    <t>045-414-4131</t>
    <phoneticPr fontId="3"/>
  </si>
  <si>
    <t>Ｅ17－石油製品・石炭製品製造業</t>
    <phoneticPr fontId="3"/>
  </si>
  <si>
    <t>石油精製・石油製品製造業、
売電業</t>
    <phoneticPr fontId="3"/>
  </si>
  <si>
    <t>横浜市長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</si>
</sst>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7350" y="2207895"/>
          <a:ext cx="586740" cy="64008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17" zoomScaleNormal="100" zoomScaleSheetLayoutView="100" workbookViewId="0">
      <selection activeCell="Q16" sqref="Q16"/>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473</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2054</v>
      </c>
      <c r="N48" s="615"/>
      <c r="O48" s="616"/>
    </row>
    <row r="49" spans="3:21" ht="18" customHeight="1">
      <c r="C49" s="593" t="s">
        <v>11</v>
      </c>
      <c r="D49" s="594"/>
      <c r="E49" s="595"/>
      <c r="F49" s="648" t="s">
        <v>469</v>
      </c>
      <c r="G49" s="649"/>
      <c r="H49" s="649"/>
      <c r="I49" s="649"/>
      <c r="J49" s="649"/>
      <c r="K49" s="649"/>
      <c r="L49" s="463" t="s">
        <v>172</v>
      </c>
      <c r="M49" s="466"/>
      <c r="N49" s="617" t="s">
        <v>470</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471</v>
      </c>
      <c r="G52" s="548"/>
      <c r="H52" s="548"/>
      <c r="I52" s="548"/>
      <c r="J52" s="36" t="s">
        <v>47</v>
      </c>
      <c r="K52" s="36"/>
      <c r="L52" s="549" t="s">
        <v>472</v>
      </c>
      <c r="M52" s="549"/>
      <c r="N52" s="550"/>
      <c r="O52" s="551"/>
    </row>
    <row r="53" spans="3:21" ht="22.5" customHeight="1">
      <c r="C53" s="360"/>
      <c r="D53" s="452" t="s">
        <v>19</v>
      </c>
      <c r="E53" s="470" t="s">
        <v>365</v>
      </c>
      <c r="F53" s="538" t="s">
        <v>366</v>
      </c>
      <c r="G53" s="539"/>
      <c r="H53" s="540"/>
      <c r="I53" s="538" t="s">
        <v>367</v>
      </c>
      <c r="J53" s="542"/>
      <c r="K53" s="552"/>
      <c r="L53" s="543">
        <v>691522</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621</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8660</v>
      </c>
      <c r="I63" s="292" t="s">
        <v>4</v>
      </c>
      <c r="J63" s="571" t="s">
        <v>324</v>
      </c>
      <c r="K63" s="572"/>
      <c r="L63" s="573"/>
      <c r="M63" s="563">
        <f>+別紙!AA14</f>
        <v>7910</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6780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7905</v>
      </c>
      <c r="N65" s="564"/>
      <c r="O65" s="455" t="s">
        <v>4</v>
      </c>
      <c r="P65" s="175"/>
      <c r="Q65" s="176"/>
      <c r="R65" s="176"/>
      <c r="S65" s="176"/>
    </row>
    <row r="66" spans="1:48" ht="24.75" customHeight="1">
      <c r="C66" s="480"/>
      <c r="D66" s="568" t="s">
        <v>303</v>
      </c>
      <c r="E66" s="569"/>
      <c r="F66" s="569"/>
      <c r="G66" s="570"/>
      <c r="H66" s="457">
        <f>+別紙!AA12</f>
        <v>750</v>
      </c>
      <c r="I66" s="292" t="s">
        <v>4</v>
      </c>
      <c r="J66" s="565" t="s">
        <v>387</v>
      </c>
      <c r="K66" s="566"/>
      <c r="L66" s="567"/>
      <c r="M66" s="563">
        <f>+別紙!AA17</f>
        <v>10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oddHeader>&amp;R&amp;"Calibri"&amp;14&amp;K000000 【社内限り】&amp;1#_x000D_</oddHeader>
  </headerFooter>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7"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4.9000000000000004</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v>
      </c>
      <c r="E24" s="729"/>
      <c r="F24" s="729"/>
      <c r="G24" s="211" t="s">
        <v>198</v>
      </c>
      <c r="H24" s="707">
        <f>+F12</f>
        <v>4.9000000000000004</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4.9000000000000004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4.9000000000000004</v>
      </c>
      <c r="Q27" s="712"/>
      <c r="R27" s="712"/>
      <c r="S27" s="712"/>
      <c r="T27" s="54" t="s">
        <v>38</v>
      </c>
      <c r="U27" s="74"/>
      <c r="V27" s="74"/>
      <c r="Y27" s="72" t="s">
        <v>39</v>
      </c>
      <c r="Z27" s="75"/>
      <c r="AH27" s="63"/>
      <c r="AI27" s="63"/>
      <c r="AJ27" s="63"/>
      <c r="AK27" s="63"/>
      <c r="AL27" s="675">
        <f>+AH18+P27</f>
        <v>4.9000000000000004</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4.9000000000000004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v>
      </c>
      <c r="E29" s="729"/>
      <c r="F29" s="729"/>
      <c r="G29" s="211" t="s">
        <v>198</v>
      </c>
      <c r="H29" s="707">
        <f>+AL27</f>
        <v>4.9000000000000004</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v>
      </c>
      <c r="E30" s="729"/>
      <c r="F30" s="729"/>
      <c r="G30" s="211" t="s">
        <v>198</v>
      </c>
      <c r="H30" s="707">
        <f>+AL30</f>
        <v>4.9000000000000004</v>
      </c>
      <c r="I30" s="708"/>
      <c r="J30" s="211" t="s">
        <v>198</v>
      </c>
      <c r="M30" s="681"/>
      <c r="P30" s="66"/>
      <c r="R30" s="711">
        <f>+ROUND(AA28,1)+ROUND(AA29,1)+ROUND(AA30,1)</f>
        <v>4.9000000000000004</v>
      </c>
      <c r="S30" s="712"/>
      <c r="T30" s="712"/>
      <c r="U30" s="712"/>
      <c r="V30" s="54" t="s">
        <v>16</v>
      </c>
      <c r="Y30" s="713" t="s">
        <v>186</v>
      </c>
      <c r="Z30" s="714"/>
      <c r="AA30" s="669">
        <v>0</v>
      </c>
      <c r="AB30" s="670"/>
      <c r="AC30" s="670"/>
      <c r="AD30" s="670"/>
      <c r="AE30" s="670"/>
      <c r="AF30" s="54" t="s">
        <v>13</v>
      </c>
      <c r="AL30" s="661">
        <v>4.9000000000000004</v>
      </c>
      <c r="AM30" s="662"/>
      <c r="AN30" s="662"/>
      <c r="AO30" s="662"/>
      <c r="AP30" s="62" t="s">
        <v>13</v>
      </c>
      <c r="AS30" s="706"/>
      <c r="AT30" s="703"/>
      <c r="AU30" s="703"/>
      <c r="AV30" s="704"/>
      <c r="AW30" s="498"/>
    </row>
    <row r="31" spans="2:49" ht="27" customHeight="1" thickTop="1" thickBot="1">
      <c r="B31" s="740" t="s">
        <v>226</v>
      </c>
      <c r="C31" s="741"/>
      <c r="D31" s="729">
        <v>10</v>
      </c>
      <c r="E31" s="729"/>
      <c r="F31" s="729"/>
      <c r="G31" s="211" t="s">
        <v>198</v>
      </c>
      <c r="H31" s="707">
        <f>+AS24</f>
        <v>4.9000000000000004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190.3</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170</v>
      </c>
      <c r="E24" s="729"/>
      <c r="F24" s="729"/>
      <c r="G24" s="211" t="s">
        <v>198</v>
      </c>
      <c r="H24" s="707">
        <f>+F12</f>
        <v>190.3</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190.3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190.3</v>
      </c>
      <c r="Q27" s="712"/>
      <c r="R27" s="712"/>
      <c r="S27" s="712"/>
      <c r="T27" s="54" t="s">
        <v>38</v>
      </c>
      <c r="U27" s="74"/>
      <c r="V27" s="74"/>
      <c r="Y27" s="72" t="s">
        <v>39</v>
      </c>
      <c r="Z27" s="75"/>
      <c r="AH27" s="63"/>
      <c r="AI27" s="63"/>
      <c r="AJ27" s="63"/>
      <c r="AK27" s="63"/>
      <c r="AL27" s="675">
        <f>+AH18+P27</f>
        <v>190.3</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190.3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170</v>
      </c>
      <c r="E29" s="729"/>
      <c r="F29" s="729"/>
      <c r="G29" s="211" t="s">
        <v>198</v>
      </c>
      <c r="H29" s="707">
        <f>+AL27</f>
        <v>190.3</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90</v>
      </c>
      <c r="E30" s="729"/>
      <c r="F30" s="729"/>
      <c r="G30" s="211" t="s">
        <v>198</v>
      </c>
      <c r="H30" s="707">
        <f>+AL30</f>
        <v>114.9</v>
      </c>
      <c r="I30" s="708"/>
      <c r="J30" s="211" t="s">
        <v>198</v>
      </c>
      <c r="M30" s="681"/>
      <c r="P30" s="66"/>
      <c r="R30" s="711">
        <f>+ROUND(AA28,1)+ROUND(AA29,1)+ROUND(AA30,1)</f>
        <v>190.3</v>
      </c>
      <c r="S30" s="712"/>
      <c r="T30" s="712"/>
      <c r="U30" s="712"/>
      <c r="V30" s="54" t="s">
        <v>16</v>
      </c>
      <c r="Y30" s="713" t="s">
        <v>186</v>
      </c>
      <c r="Z30" s="714"/>
      <c r="AA30" s="669">
        <v>0</v>
      </c>
      <c r="AB30" s="670"/>
      <c r="AC30" s="670"/>
      <c r="AD30" s="670"/>
      <c r="AE30" s="670"/>
      <c r="AF30" s="54" t="s">
        <v>13</v>
      </c>
      <c r="AL30" s="661">
        <v>114.9</v>
      </c>
      <c r="AM30" s="662"/>
      <c r="AN30" s="662"/>
      <c r="AO30" s="662"/>
      <c r="AP30" s="62" t="s">
        <v>13</v>
      </c>
      <c r="AS30" s="706"/>
      <c r="AT30" s="703"/>
      <c r="AU30" s="703"/>
      <c r="AV30" s="704"/>
      <c r="AW30" s="498"/>
    </row>
    <row r="31" spans="2:49" ht="27" customHeight="1" thickTop="1" thickBot="1">
      <c r="B31" s="740" t="s">
        <v>226</v>
      </c>
      <c r="C31" s="741"/>
      <c r="D31" s="729">
        <v>170</v>
      </c>
      <c r="E31" s="729"/>
      <c r="F31" s="729"/>
      <c r="G31" s="211" t="s">
        <v>198</v>
      </c>
      <c r="H31" s="707">
        <f>+AS24</f>
        <v>190.3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oddHeader>&amp;R&amp;"Calibri"&amp;14&amp;K000000 【社内限り】&amp;1#_x000D_</oddHeader>
  </headerFooter>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oddHeader>&amp;R&amp;"Calibri"&amp;14&amp;K000000 【社内限り】&amp;1#_x000D_</oddHeader>
  </headerFooter>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oddHeader>&amp;R&amp;"Calibri"&amp;14&amp;K000000 【社内限り】&amp;1#_x000D_</oddHead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21"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ＥＮＥＯＳ株式会社 　根岸製油所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oddHeader>&amp;R&amp;"Calibri"&amp;14&amp;K000000 【社内限り】&amp;1#_x000D_</oddHeader>
  </headerFooter>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topLeftCell="A17"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367.4</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800</v>
      </c>
      <c r="E24" s="729"/>
      <c r="F24" s="729"/>
      <c r="G24" s="211" t="s">
        <v>198</v>
      </c>
      <c r="H24" s="707">
        <f>+F12</f>
        <v>367.4</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367.4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367.4</v>
      </c>
      <c r="Q27" s="712"/>
      <c r="R27" s="712"/>
      <c r="S27" s="712"/>
      <c r="T27" s="54" t="s">
        <v>38</v>
      </c>
      <c r="U27" s="74"/>
      <c r="V27" s="74"/>
      <c r="Y27" s="72" t="s">
        <v>39</v>
      </c>
      <c r="Z27" s="75"/>
      <c r="AH27" s="63"/>
      <c r="AI27" s="63"/>
      <c r="AJ27" s="63"/>
      <c r="AK27" s="63"/>
      <c r="AL27" s="675">
        <f>+AH18+P27</f>
        <v>367.4</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367.4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800</v>
      </c>
      <c r="E29" s="729"/>
      <c r="F29" s="729"/>
      <c r="G29" s="211" t="s">
        <v>198</v>
      </c>
      <c r="H29" s="707">
        <f>+AL27</f>
        <v>367.4</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v>
      </c>
      <c r="E30" s="729"/>
      <c r="F30" s="729"/>
      <c r="G30" s="211" t="s">
        <v>198</v>
      </c>
      <c r="H30" s="707">
        <f>+AL30</f>
        <v>40.700000000000003</v>
      </c>
      <c r="I30" s="708"/>
      <c r="J30" s="211" t="s">
        <v>198</v>
      </c>
      <c r="M30" s="681"/>
      <c r="P30" s="66"/>
      <c r="R30" s="711">
        <f>+ROUND(AA28,1)+ROUND(AA29,1)+ROUND(AA30,1)</f>
        <v>367.4</v>
      </c>
      <c r="S30" s="712"/>
      <c r="T30" s="712"/>
      <c r="U30" s="712"/>
      <c r="V30" s="54" t="s">
        <v>16</v>
      </c>
      <c r="Y30" s="713" t="s">
        <v>186</v>
      </c>
      <c r="Z30" s="714"/>
      <c r="AA30" s="669">
        <v>0</v>
      </c>
      <c r="AB30" s="670"/>
      <c r="AC30" s="670"/>
      <c r="AD30" s="670"/>
      <c r="AE30" s="670"/>
      <c r="AF30" s="54" t="s">
        <v>13</v>
      </c>
      <c r="AL30" s="661">
        <v>40.700000000000003</v>
      </c>
      <c r="AM30" s="662"/>
      <c r="AN30" s="662"/>
      <c r="AO30" s="662"/>
      <c r="AP30" s="62" t="s">
        <v>13</v>
      </c>
      <c r="AS30" s="706"/>
      <c r="AT30" s="703"/>
      <c r="AU30" s="703"/>
      <c r="AV30" s="704"/>
      <c r="AW30" s="498"/>
    </row>
    <row r="31" spans="2:49" ht="27" customHeight="1" thickTop="1" thickBot="1">
      <c r="B31" s="740" t="s">
        <v>226</v>
      </c>
      <c r="C31" s="741"/>
      <c r="D31" s="729">
        <v>800</v>
      </c>
      <c r="E31" s="729"/>
      <c r="F31" s="729"/>
      <c r="G31" s="211" t="s">
        <v>198</v>
      </c>
      <c r="H31" s="707">
        <f>+AS24</f>
        <v>367.4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21"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12</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10</v>
      </c>
      <c r="E24" s="729"/>
      <c r="F24" s="729"/>
      <c r="G24" s="211" t="s">
        <v>198</v>
      </c>
      <c r="H24" s="707">
        <f>+F12</f>
        <v>12</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12</v>
      </c>
      <c r="Q27" s="712"/>
      <c r="R27" s="712"/>
      <c r="S27" s="712"/>
      <c r="T27" s="54" t="s">
        <v>38</v>
      </c>
      <c r="U27" s="74"/>
      <c r="V27" s="74"/>
      <c r="Y27" s="72" t="s">
        <v>39</v>
      </c>
      <c r="Z27" s="75"/>
      <c r="AH27" s="63"/>
      <c r="AI27" s="63"/>
      <c r="AJ27" s="63"/>
      <c r="AK27" s="63"/>
      <c r="AL27" s="675">
        <f>+AH18+P27</f>
        <v>12</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v>
      </c>
      <c r="E29" s="729"/>
      <c r="F29" s="729"/>
      <c r="G29" s="211" t="s">
        <v>198</v>
      </c>
      <c r="H29" s="707">
        <f>+AL27</f>
        <v>12</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v>
      </c>
      <c r="E30" s="729"/>
      <c r="F30" s="729"/>
      <c r="G30" s="211" t="s">
        <v>198</v>
      </c>
      <c r="H30" s="707">
        <f>+AL30</f>
        <v>0.3</v>
      </c>
      <c r="I30" s="708"/>
      <c r="J30" s="211" t="s">
        <v>198</v>
      </c>
      <c r="M30" s="681"/>
      <c r="P30" s="66"/>
      <c r="R30" s="711">
        <f>+ROUND(AA28,1)+ROUND(AA29,1)+ROUND(AA30,1)</f>
        <v>12</v>
      </c>
      <c r="S30" s="712"/>
      <c r="T30" s="712"/>
      <c r="U30" s="712"/>
      <c r="V30" s="54" t="s">
        <v>16</v>
      </c>
      <c r="Y30" s="713" t="s">
        <v>186</v>
      </c>
      <c r="Z30" s="714"/>
      <c r="AA30" s="669">
        <v>0</v>
      </c>
      <c r="AB30" s="670"/>
      <c r="AC30" s="670"/>
      <c r="AD30" s="670"/>
      <c r="AE30" s="670"/>
      <c r="AF30" s="54" t="s">
        <v>13</v>
      </c>
      <c r="AL30" s="661">
        <v>0.3</v>
      </c>
      <c r="AM30" s="662"/>
      <c r="AN30" s="662"/>
      <c r="AO30" s="662"/>
      <c r="AP30" s="62" t="s">
        <v>13</v>
      </c>
      <c r="AS30" s="706"/>
      <c r="AT30" s="703"/>
      <c r="AU30" s="703"/>
      <c r="AV30" s="704"/>
      <c r="AW30" s="498"/>
    </row>
    <row r="31" spans="2:49" ht="27" customHeight="1" thickTop="1" thickBot="1">
      <c r="B31" s="740" t="s">
        <v>226</v>
      </c>
      <c r="C31" s="741"/>
      <c r="D31" s="729">
        <v>5</v>
      </c>
      <c r="E31" s="729"/>
      <c r="F31" s="729"/>
      <c r="G31" s="211" t="s">
        <v>198</v>
      </c>
      <c r="H31" s="707">
        <f>+AS24</f>
        <v>12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10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Q1"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ＥＮＥＯＳ株式会社 　根岸製油所</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5000</v>
      </c>
      <c r="I9" s="392">
        <f>IF(OR(ｳ.廃油!D24&gt;0,ｳ.廃油!D24&lt;0),ｳ.廃油!D24,IF(I$19&gt;0,"0",0))</f>
        <v>1500</v>
      </c>
      <c r="J9" s="392">
        <f>IF(OR(ｴ.廃酸!$D24&gt;0,ｴ.廃酸!$D24&lt;0),ｴ.廃酸!D24,IF(J$19&gt;0,"0",0))</f>
        <v>10</v>
      </c>
      <c r="K9" s="392">
        <f>IF(OR(ｵ.廃ｱﾙｶﾘ!$D24&gt;0,ｵ.廃ｱﾙｶﾘ!$D24&lt;0),ｵ.廃ｱﾙｶﾘ!D24,IF(K$19&gt;0,"0",0))</f>
        <v>1000</v>
      </c>
      <c r="L9" s="392">
        <f>IF(OR(ｶ.廃ﾌﾟﾗ類!D24&gt;0,ｶ.廃ﾌﾟﾗ類!D24&lt;0),ｶ.廃ﾌﾟﾗ類!D24,IF(L$19&gt;0,"0",0))</f>
        <v>150</v>
      </c>
      <c r="M9" s="392">
        <f>IF(OR(ｷ.紙くず!D24&gt;0,ｷ.紙くず!D24&lt;0),ｷ.紙くず!D24,IF(M$19&gt;0,"0",0))</f>
        <v>0</v>
      </c>
      <c r="N9" s="392">
        <f>IF(OR(ｸ.木くず!D24&gt;0,ｸ.木くず!D24&lt;0),ｸ.木くず!D24,IF(N$19&gt;0,"0",0))</f>
        <v>10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10</v>
      </c>
      <c r="T9" s="392">
        <f>IF(OR(ｾ.ｶﾞﾗｽ･ｺﾝｸﾘ･陶磁器くず!D24&gt;0,ｾ.ｶﾞﾗｽ･ｺﾝｸﾘ･陶磁器くず!D24&lt;0),ｾ.ｶﾞﾗｽ･ｺﾝｸﾘ･陶磁器くず!D24,IF(T$19&gt;0,"0",0))</f>
        <v>170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800</v>
      </c>
      <c r="Z9" s="393">
        <f>IF(OR(ﾄ.混合廃棄物その他!D24&gt;0,ﾄ.混合廃棄物その他!D24&lt;0),ﾄ.混合廃棄物その他!D24,IF(Z$19&gt;0,"0",0))</f>
        <v>10</v>
      </c>
      <c r="AA9" s="394">
        <f>IF(SUM(G9:Z9)&gt;0,SUM(G9:Z9),IF(AA$19&gt;0,"0",0))</f>
        <v>8660</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t="str">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t="str">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750</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t="str">
        <f>IF(OR(ﾃ.ばいじん!D27&gt;0,ﾃ.ばいじん!D27&lt;0),ﾃ.ばいじん!D27,IF(Y$19&gt;0,"0",0))</f>
        <v>0</v>
      </c>
      <c r="Z12" s="399" t="str">
        <f>IF(OR(ﾄ.混合廃棄物その他!D27&gt;0,ﾄ.混合廃棄物その他!D27&lt;0),ﾄ.混合廃棄物その他!D27,IF(Z$19&gt;0,"0",0))</f>
        <v>0</v>
      </c>
      <c r="AA12" s="400">
        <f t="shared" si="0"/>
        <v>750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t="str">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4250</v>
      </c>
      <c r="I14" s="398">
        <f>IF(OR(ｳ.廃油!D29&gt;0,ｳ.廃油!D29&lt;0),ｳ.廃油!D29,IF(I$19&gt;0,"0",0))</f>
        <v>1500</v>
      </c>
      <c r="J14" s="398">
        <f>IF(OR(ｴ.廃酸!$D29&gt;0,ｴ.廃酸!$D29&lt;0),ｴ.廃酸!D29,IF(J$19&gt;0,"0",0))</f>
        <v>10</v>
      </c>
      <c r="K14" s="398">
        <f>IF(OR(ｵ.廃ｱﾙｶﾘ!$D29&gt;0,ｵ.廃ｱﾙｶﾘ!$D29&lt;0),ｵ.廃ｱﾙｶﾘ!D29,IF(K$19&gt;0,"0",0))</f>
        <v>1000</v>
      </c>
      <c r="L14" s="398">
        <f>IF(OR(ｶ.廃ﾌﾟﾗ類!D29&gt;0,ｶ.廃ﾌﾟﾗ類!D29&lt;0),ｶ.廃ﾌﾟﾗ類!D29,IF(L$19&gt;0,"0",0))</f>
        <v>150</v>
      </c>
      <c r="M14" s="398">
        <f>IF(OR(ｷ.紙くず!D29&gt;0,ｷ.紙くず!D29&lt;0),ｷ.紙くず!D29,IF(M$19&gt;0,"0",0))</f>
        <v>0</v>
      </c>
      <c r="N14" s="398">
        <f>IF(OR(ｸ.木くず!D29&gt;0,ｸ.木くず!D29&lt;0),ｸ.木くず!D29,IF(N$19&gt;0,"0",0))</f>
        <v>10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10</v>
      </c>
      <c r="T14" s="398">
        <f>IF(OR(ｾ.ｶﾞﾗｽ･ｺﾝｸﾘ･陶磁器くず!D29&gt;0,ｾ.ｶﾞﾗｽ･ｺﾝｸﾘ･陶磁器くず!D29&lt;0),ｾ.ｶﾞﾗｽ･ｺﾝｸﾘ･陶磁器くず!D29,IF(T$19&gt;0,"0",0))</f>
        <v>170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800</v>
      </c>
      <c r="Z14" s="399">
        <f>IF(OR(ﾄ.混合廃棄物その他!D29&gt;0,ﾄ.混合廃棄物その他!D29&lt;0),ﾄ.混合廃棄物その他!D29,IF(Z$19&gt;0,"0",0))</f>
        <v>10</v>
      </c>
      <c r="AA14" s="400">
        <f t="shared" si="0"/>
        <v>7910</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4000</v>
      </c>
      <c r="I15" s="398">
        <f>IF(OR(ｳ.廃油!D30&gt;0,ｳ.廃油!D30&lt;0),ｳ.廃油!D30,IF(I$19&gt;0,"0",0))</f>
        <v>1500</v>
      </c>
      <c r="J15" s="398">
        <f>IF(OR(ｴ.廃酸!$D30&gt;0,ｴ.廃酸!$D30&lt;0),ｴ.廃酸!D30,IF(J$19&gt;0,"0",0))</f>
        <v>10</v>
      </c>
      <c r="K15" s="398">
        <f>IF(OR(ｵ.廃ｱﾙｶﾘ!$D30&gt;0,ｵ.廃ｱﾙｶﾘ!$D30&lt;0),ｵ.廃ｱﾙｶﾘ!D30,IF(K$19&gt;0,"0",0))</f>
        <v>1000</v>
      </c>
      <c r="L15" s="398">
        <f>IF(OR(ｶ.廃ﾌﾟﾗ類!D30&gt;0,ｶ.廃ﾌﾟﾗ類!D30&lt;0),ｶ.廃ﾌﾟﾗ類!D30,IF(L$19&gt;0,"0",0))</f>
        <v>150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10</v>
      </c>
      <c r="T15" s="398">
        <f>IF(OR(ｾ.ｶﾞﾗｽ･ｺﾝｸﾘ･陶磁器くず!D30&gt;0,ｾ.ｶﾞﾗｽ･ｺﾝｸﾘ･陶磁器くず!D30&lt;0),ｾ.ｶﾞﾗｽ･ｺﾝｸﾘ･陶磁器くず!D30,IF(T$19&gt;0,"0",0))</f>
        <v>90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10</v>
      </c>
      <c r="Z15" s="399">
        <f>IF(OR(ﾄ.混合廃棄物その他!D30&gt;0,ﾄ.混合廃棄物その他!D30&lt;0),ﾄ.混合廃棄物その他!D30,IF(Z$19&gt;0,"0",0))</f>
        <v>10</v>
      </c>
      <c r="AA15" s="400">
        <f t="shared" si="0"/>
        <v>6780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4250</v>
      </c>
      <c r="I16" s="398">
        <f>IF(OR(ｳ.廃油!D31&gt;0,ｳ.廃油!D31&lt;0),ｳ.廃油!D31,IF(I$19&gt;0,"0",0))</f>
        <v>1500</v>
      </c>
      <c r="J16" s="398">
        <f>IF(OR(ｴ.廃酸!$D31&gt;0,ｴ.廃酸!$D31&lt;0),ｴ.廃酸!D31,IF(J$19&gt;0,"0",0))</f>
        <v>10</v>
      </c>
      <c r="K16" s="398">
        <f>IF(OR(ｵ.廃ｱﾙｶﾘ!$D31&gt;0,ｵ.廃ｱﾙｶﾘ!$D31&lt;0),ｵ.廃ｱﾙｶﾘ!D31,IF(K$19&gt;0,"0",0))</f>
        <v>1000</v>
      </c>
      <c r="L16" s="398">
        <f>IF(OR(ｶ.廃ﾌﾟﾗ類!D31&gt;0,ｶ.廃ﾌﾟﾗ類!D31&lt;0),ｶ.廃ﾌﾟﾗ類!D31,IF(L$19&gt;0,"0",0))</f>
        <v>150</v>
      </c>
      <c r="M16" s="398">
        <f>IF(OR(ｷ.紙くず!D31&gt;0,ｷ.紙くず!D31&lt;0),ｷ.紙くず!D31,IF(M$19&gt;0,"0",0))</f>
        <v>0</v>
      </c>
      <c r="N16" s="398">
        <f>IF(OR(ｸ.木くず!D31&gt;0,ｸ.木くず!D31&lt;0),ｸ.木くず!D31,IF(N$19&gt;0,"0",0))</f>
        <v>10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10</v>
      </c>
      <c r="T16" s="398">
        <f>IF(OR(ｾ.ｶﾞﾗｽ･ｺﾝｸﾘ･陶磁器くず!D31&gt;0,ｾ.ｶﾞﾗｽ･ｺﾝｸﾘ･陶磁器くず!D31&lt;0),ｾ.ｶﾞﾗｽ･ｺﾝｸﾘ･陶磁器くず!D31,IF(T$19&gt;0,"0",0))</f>
        <v>170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800</v>
      </c>
      <c r="Z16" s="399">
        <f>IF(OR(ﾄ.混合廃棄物その他!D31&gt;0,ﾄ.混合廃棄物その他!D31&lt;0),ﾄ.混合廃棄物その他!D31,IF(Z$19&gt;0,"0",0))</f>
        <v>5</v>
      </c>
      <c r="AA16" s="400">
        <f t="shared" si="0"/>
        <v>7905</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t="str">
        <f>IF(OR(ﾃ.ばいじん!D32&gt;0,ﾃ.ばいじん!D32&lt;0),ﾃ.ばいじん!D32,IF(Y$19&gt;0,"0",0))</f>
        <v>0</v>
      </c>
      <c r="Z17" s="399">
        <f>IF(OR(ﾄ.混合廃棄物その他!D32&gt;0,ﾄ.混合廃棄物その他!D32&lt;0),ﾄ.混合廃棄物その他!D32,IF(Z$19&gt;0,"0",0))</f>
        <v>10</v>
      </c>
      <c r="AA17" s="400">
        <f t="shared" si="0"/>
        <v>10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t="str">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4417.5</v>
      </c>
      <c r="I19" s="404">
        <f t="shared" si="1"/>
        <v>2085.6999999999998</v>
      </c>
      <c r="J19" s="404">
        <f t="shared" si="1"/>
        <v>48.6</v>
      </c>
      <c r="K19" s="404">
        <f t="shared" si="1"/>
        <v>1357.3</v>
      </c>
      <c r="L19" s="404">
        <f t="shared" si="1"/>
        <v>165.4</v>
      </c>
      <c r="M19" s="404">
        <f t="shared" si="1"/>
        <v>0</v>
      </c>
      <c r="N19" s="404">
        <f t="shared" si="1"/>
        <v>16.899999999999999</v>
      </c>
      <c r="O19" s="404">
        <f t="shared" si="1"/>
        <v>0</v>
      </c>
      <c r="P19" s="404">
        <f t="shared" si="1"/>
        <v>0</v>
      </c>
      <c r="Q19" s="404">
        <f t="shared" si="1"/>
        <v>0</v>
      </c>
      <c r="R19" s="404">
        <f t="shared" si="1"/>
        <v>0</v>
      </c>
      <c r="S19" s="404">
        <f t="shared" si="1"/>
        <v>4.9000000000000004</v>
      </c>
      <c r="T19" s="404">
        <f t="shared" si="1"/>
        <v>190.3</v>
      </c>
      <c r="U19" s="404">
        <f t="shared" si="1"/>
        <v>0</v>
      </c>
      <c r="V19" s="404">
        <f t="shared" si="1"/>
        <v>0</v>
      </c>
      <c r="W19" s="404">
        <f t="shared" si="1"/>
        <v>0</v>
      </c>
      <c r="X19" s="404">
        <f t="shared" si="1"/>
        <v>0</v>
      </c>
      <c r="Y19" s="404">
        <f t="shared" si="1"/>
        <v>367.4</v>
      </c>
      <c r="Z19" s="405">
        <f t="shared" si="1"/>
        <v>12</v>
      </c>
      <c r="AA19" s="406">
        <f t="shared" ref="AA19:AA25" si="2">SUM(G19:Z19)</f>
        <v>8665.9999999999982</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652.4</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652.4</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22.6</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22.6</v>
      </c>
    </row>
    <row r="27" spans="2:27" ht="20.45" customHeight="1">
      <c r="B27" s="182"/>
      <c r="C27" s="808"/>
      <c r="D27" s="187" t="s">
        <v>25</v>
      </c>
      <c r="E27" s="787" t="s">
        <v>289</v>
      </c>
      <c r="F27" s="788"/>
      <c r="G27" s="425">
        <f t="shared" ref="G27:Z27" si="5">+G23-G26</f>
        <v>0</v>
      </c>
      <c r="H27" s="425">
        <f t="shared" si="5"/>
        <v>629.79999999999995</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629.79999999999995</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22.6</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22.6</v>
      </c>
    </row>
    <row r="36" spans="2:27" ht="20.45" customHeight="1">
      <c r="B36" s="184">
        <v>6</v>
      </c>
      <c r="C36" s="137"/>
      <c r="D36" s="227"/>
      <c r="E36" s="222" t="s">
        <v>265</v>
      </c>
      <c r="F36" s="461"/>
      <c r="G36" s="431">
        <f t="shared" ref="G36:Z36" si="7">SUM(G37:G39)</f>
        <v>0</v>
      </c>
      <c r="H36" s="431">
        <f t="shared" si="7"/>
        <v>22.6</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22.6</v>
      </c>
    </row>
    <row r="37" spans="2:27" ht="20.45" customHeight="1">
      <c r="B37" s="184" t="s">
        <v>228</v>
      </c>
      <c r="C37" s="137"/>
      <c r="D37" s="225"/>
      <c r="E37" s="220"/>
      <c r="F37" s="218" t="s">
        <v>235</v>
      </c>
      <c r="G37" s="434">
        <f>+ｱ.燃え殻!$AU$16</f>
        <v>0</v>
      </c>
      <c r="H37" s="434">
        <f>+ｲ.汚泥!$AU$16</f>
        <v>22.6</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22.6</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3765.1</v>
      </c>
      <c r="I41" s="440">
        <f t="shared" si="8"/>
        <v>2085.6999999999998</v>
      </c>
      <c r="J41" s="440">
        <f t="shared" si="8"/>
        <v>48.6</v>
      </c>
      <c r="K41" s="440">
        <f t="shared" si="8"/>
        <v>1357.3</v>
      </c>
      <c r="L41" s="440">
        <f t="shared" si="8"/>
        <v>165.4</v>
      </c>
      <c r="M41" s="440">
        <f t="shared" si="8"/>
        <v>0</v>
      </c>
      <c r="N41" s="440">
        <f t="shared" si="8"/>
        <v>16.899999999999999</v>
      </c>
      <c r="O41" s="440">
        <f t="shared" si="8"/>
        <v>0</v>
      </c>
      <c r="P41" s="440">
        <f t="shared" si="8"/>
        <v>0</v>
      </c>
      <c r="Q41" s="440">
        <f t="shared" si="8"/>
        <v>0</v>
      </c>
      <c r="R41" s="440">
        <f t="shared" si="8"/>
        <v>0</v>
      </c>
      <c r="S41" s="440">
        <f t="shared" si="8"/>
        <v>4.9000000000000004</v>
      </c>
      <c r="T41" s="440">
        <f t="shared" si="8"/>
        <v>190.3</v>
      </c>
      <c r="U41" s="440">
        <f t="shared" si="8"/>
        <v>0</v>
      </c>
      <c r="V41" s="440">
        <f t="shared" si="8"/>
        <v>0</v>
      </c>
      <c r="W41" s="440">
        <f t="shared" si="8"/>
        <v>0</v>
      </c>
      <c r="X41" s="440">
        <f t="shared" si="8"/>
        <v>0</v>
      </c>
      <c r="Y41" s="440">
        <f t="shared" si="8"/>
        <v>367.4</v>
      </c>
      <c r="Z41" s="441">
        <f t="shared" si="8"/>
        <v>12</v>
      </c>
      <c r="AA41" s="442">
        <f t="shared" si="4"/>
        <v>8013.5999999999985</v>
      </c>
    </row>
    <row r="42" spans="2:27" ht="20.45" customHeight="1">
      <c r="B42" s="182"/>
      <c r="C42" s="791"/>
      <c r="D42" s="224"/>
      <c r="E42" s="222" t="s">
        <v>262</v>
      </c>
      <c r="F42" s="461"/>
      <c r="G42" s="431">
        <f t="shared" ref="G42:Z42" si="9">SUM(G43:G45)</f>
        <v>0</v>
      </c>
      <c r="H42" s="431">
        <f t="shared" si="9"/>
        <v>3765.1</v>
      </c>
      <c r="I42" s="431">
        <f t="shared" si="9"/>
        <v>2085.6999999999998</v>
      </c>
      <c r="J42" s="431">
        <f t="shared" si="9"/>
        <v>48.6</v>
      </c>
      <c r="K42" s="431">
        <f t="shared" si="9"/>
        <v>1357.3</v>
      </c>
      <c r="L42" s="431">
        <f t="shared" si="9"/>
        <v>165.4</v>
      </c>
      <c r="M42" s="431">
        <f t="shared" si="9"/>
        <v>0</v>
      </c>
      <c r="N42" s="431">
        <f t="shared" si="9"/>
        <v>16.899999999999999</v>
      </c>
      <c r="O42" s="431">
        <f t="shared" si="9"/>
        <v>0</v>
      </c>
      <c r="P42" s="431">
        <f t="shared" si="9"/>
        <v>0</v>
      </c>
      <c r="Q42" s="431">
        <f t="shared" si="9"/>
        <v>0</v>
      </c>
      <c r="R42" s="431">
        <f t="shared" si="9"/>
        <v>0</v>
      </c>
      <c r="S42" s="431">
        <f t="shared" si="9"/>
        <v>4.9000000000000004</v>
      </c>
      <c r="T42" s="431">
        <f t="shared" si="9"/>
        <v>190.3</v>
      </c>
      <c r="U42" s="431">
        <f t="shared" si="9"/>
        <v>0</v>
      </c>
      <c r="V42" s="431">
        <f t="shared" si="9"/>
        <v>0</v>
      </c>
      <c r="W42" s="431">
        <f t="shared" si="9"/>
        <v>0</v>
      </c>
      <c r="X42" s="431">
        <f t="shared" si="9"/>
        <v>0</v>
      </c>
      <c r="Y42" s="431">
        <f t="shared" si="9"/>
        <v>367.4</v>
      </c>
      <c r="Z42" s="432">
        <f t="shared" si="9"/>
        <v>12</v>
      </c>
      <c r="AA42" s="433">
        <f t="shared" si="4"/>
        <v>8013.5999999999985</v>
      </c>
    </row>
    <row r="43" spans="2:27" ht="20.45" customHeight="1">
      <c r="B43" s="182"/>
      <c r="C43" s="791"/>
      <c r="D43" s="225"/>
      <c r="E43" s="220"/>
      <c r="F43" s="218" t="s">
        <v>235</v>
      </c>
      <c r="G43" s="434">
        <f>+ｱ.燃え殻!$AA$28</f>
        <v>0</v>
      </c>
      <c r="H43" s="434">
        <f>+ｲ.汚泥!$AA$28</f>
        <v>3765.1</v>
      </c>
      <c r="I43" s="434">
        <f>+ｳ.廃油!$AA$28</f>
        <v>2085.6999999999998</v>
      </c>
      <c r="J43" s="434">
        <f>+ｴ.廃酸!$AA$28</f>
        <v>48.6</v>
      </c>
      <c r="K43" s="434">
        <f>+ｵ.廃ｱﾙｶﾘ!$AA$28</f>
        <v>1357.3</v>
      </c>
      <c r="L43" s="434">
        <f>+ｶ.廃ﾌﾟﾗ類!$AA$28</f>
        <v>165.4</v>
      </c>
      <c r="M43" s="434">
        <f>+ｷ.紙くず!$AA$28</f>
        <v>0</v>
      </c>
      <c r="N43" s="434">
        <f>+ｸ.木くず!$AA$28</f>
        <v>16.899999999999999</v>
      </c>
      <c r="O43" s="434">
        <f>+ｹ.繊維くず!$AA$28</f>
        <v>0</v>
      </c>
      <c r="P43" s="434">
        <f>+ｺ.動植物性残さ!$AA$28</f>
        <v>0</v>
      </c>
      <c r="Q43" s="434">
        <f>+ｻ.動物系固形不要物!$AA$28</f>
        <v>0</v>
      </c>
      <c r="R43" s="434">
        <f>+ｼ.ｺﾞﾑくず!$AA$28</f>
        <v>0</v>
      </c>
      <c r="S43" s="434">
        <f>+ｽ.金属くず!$AA$28</f>
        <v>4.9000000000000004</v>
      </c>
      <c r="T43" s="434">
        <f>+ｾ.ｶﾞﾗｽ･ｺﾝｸﾘ･陶磁器くず!$AA$28</f>
        <v>190.3</v>
      </c>
      <c r="U43" s="434">
        <f>+ｿ.鉱さい!$AA$28</f>
        <v>0</v>
      </c>
      <c r="V43" s="434">
        <f>+ﾀ.がれき類!$AA$28</f>
        <v>0</v>
      </c>
      <c r="W43" s="434">
        <f>+ﾁ.動物のふん尿!$AA$28</f>
        <v>0</v>
      </c>
      <c r="X43" s="434">
        <f>+ﾂ.動物の死体!$AA$28</f>
        <v>0</v>
      </c>
      <c r="Y43" s="434">
        <f>+ﾃ.ばいじん!$AA$28</f>
        <v>367.4</v>
      </c>
      <c r="Z43" s="435">
        <f>+ﾄ.混合廃棄物その他!$AA$28</f>
        <v>12</v>
      </c>
      <c r="AA43" s="436">
        <f t="shared" si="4"/>
        <v>8013.5999999999985</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3787.7</v>
      </c>
      <c r="I47" s="443">
        <f>+ｳ.廃油!$AL$27</f>
        <v>2085.6999999999998</v>
      </c>
      <c r="J47" s="443">
        <f>+ｴ.廃酸!$AL$27</f>
        <v>48.6</v>
      </c>
      <c r="K47" s="443">
        <f>+ｵ.廃ｱﾙｶﾘ!$AL$27</f>
        <v>1357.3</v>
      </c>
      <c r="L47" s="443">
        <f>+ｶ.廃ﾌﾟﾗ類!$AL$27</f>
        <v>165.4</v>
      </c>
      <c r="M47" s="443">
        <f>+ｷ.紙くず!$AL$27</f>
        <v>0</v>
      </c>
      <c r="N47" s="443">
        <f>+ｸ.木くず!$AL$27</f>
        <v>16.899999999999999</v>
      </c>
      <c r="O47" s="443">
        <f>+ｹ.繊維くず!$AL$27</f>
        <v>0</v>
      </c>
      <c r="P47" s="443">
        <f>+ｺ.動植物性残さ!$AL$27</f>
        <v>0</v>
      </c>
      <c r="Q47" s="443">
        <f>+ｻ.動物系固形不要物!$AL$27</f>
        <v>0</v>
      </c>
      <c r="R47" s="443">
        <f>+ｼ.ｺﾞﾑくず!$AL$27</f>
        <v>0</v>
      </c>
      <c r="S47" s="443">
        <f>+ｽ.金属くず!$AL$27</f>
        <v>4.9000000000000004</v>
      </c>
      <c r="T47" s="443">
        <f>+ｾ.ｶﾞﾗｽ･ｺﾝｸﾘ･陶磁器くず!$AL$27</f>
        <v>190.3</v>
      </c>
      <c r="U47" s="443">
        <f>+ｿ.鉱さい!$AL$27</f>
        <v>0</v>
      </c>
      <c r="V47" s="443">
        <f>+ﾀ.がれき類!$AL$27</f>
        <v>0</v>
      </c>
      <c r="W47" s="443">
        <f>+ﾁ.動物のふん尿!$AL$27</f>
        <v>0</v>
      </c>
      <c r="X47" s="443">
        <f>+ﾂ.動物の死体!$AL$27</f>
        <v>0</v>
      </c>
      <c r="Y47" s="443">
        <f>+ﾃ.ばいじん!$AL$27</f>
        <v>367.4</v>
      </c>
      <c r="Z47" s="444">
        <f>+ﾄ.混合廃棄物その他!$AL$27</f>
        <v>12</v>
      </c>
      <c r="AA47" s="445">
        <f t="shared" si="4"/>
        <v>8036.1999999999989</v>
      </c>
    </row>
    <row r="48" spans="2:27" ht="20.45" customHeight="1">
      <c r="B48" s="182"/>
      <c r="C48" s="188"/>
      <c r="D48" s="187" t="s">
        <v>188</v>
      </c>
      <c r="E48" s="787" t="s">
        <v>238</v>
      </c>
      <c r="F48" s="788"/>
      <c r="G48" s="446">
        <f>+ｱ.燃え殻!$AL$30</f>
        <v>0</v>
      </c>
      <c r="H48" s="446">
        <f>+ｲ.汚泥!$AL$30</f>
        <v>3512.5</v>
      </c>
      <c r="I48" s="446">
        <f>+ｳ.廃油!$AL$30</f>
        <v>2025</v>
      </c>
      <c r="J48" s="446">
        <f>+ｴ.廃酸!$AL$30</f>
        <v>48.6</v>
      </c>
      <c r="K48" s="446">
        <f>+ｵ.廃ｱﾙｶﾘ!$AL$30</f>
        <v>1287.4000000000001</v>
      </c>
      <c r="L48" s="446">
        <f>+ｶ.廃ﾌﾟﾗ類!$AL$30</f>
        <v>158.30000000000001</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4.9000000000000004</v>
      </c>
      <c r="T48" s="446">
        <f>+ｾ.ｶﾞﾗｽ･ｺﾝｸﾘ･陶磁器くず!$AL$30</f>
        <v>114.9</v>
      </c>
      <c r="U48" s="446">
        <f>+ｿ.鉱さい!$AL$30</f>
        <v>0</v>
      </c>
      <c r="V48" s="446">
        <f>+ﾀ.がれき類!$AL$30</f>
        <v>0</v>
      </c>
      <c r="W48" s="446">
        <f>+ﾁ.動物のふん尿!$AL$30</f>
        <v>0</v>
      </c>
      <c r="X48" s="446">
        <f>+ﾂ.動物の死体!$AL$30</f>
        <v>0</v>
      </c>
      <c r="Y48" s="446">
        <f>+ﾃ.ばいじん!$AL$30</f>
        <v>40.700000000000003</v>
      </c>
      <c r="Z48" s="447">
        <f>+ﾄ.混合廃棄物その他!$AL$30</f>
        <v>0.3</v>
      </c>
      <c r="AA48" s="448">
        <f t="shared" si="4"/>
        <v>7192.5999999999995</v>
      </c>
    </row>
    <row r="49" spans="2:27" ht="20.45" customHeight="1">
      <c r="B49" s="182"/>
      <c r="C49" s="188"/>
      <c r="D49" s="504" t="s">
        <v>190</v>
      </c>
      <c r="E49" s="800" t="s">
        <v>239</v>
      </c>
      <c r="F49" s="801"/>
      <c r="G49" s="517">
        <f>+ｱ.燃え殻!$AS$24</f>
        <v>0</v>
      </c>
      <c r="H49" s="517">
        <f>+ｲ.汚泥!$AS$24</f>
        <v>3787.7</v>
      </c>
      <c r="I49" s="517">
        <f>+ｳ.廃油!$AS$24</f>
        <v>2085.6999999999998</v>
      </c>
      <c r="J49" s="517">
        <f>+ｴ.廃酸!$AS$24</f>
        <v>48.6</v>
      </c>
      <c r="K49" s="517">
        <f>+ｵ.廃ｱﾙｶﾘ!$AS$24</f>
        <v>1357.3</v>
      </c>
      <c r="L49" s="517">
        <f>+ｶ.廃ﾌﾟﾗ類!$AS$24</f>
        <v>165.4</v>
      </c>
      <c r="M49" s="517">
        <f>+ｷ.紙くず!$AS$24</f>
        <v>0</v>
      </c>
      <c r="N49" s="517">
        <f>+ｸ.木くず!$AS$24</f>
        <v>16.899999999999999</v>
      </c>
      <c r="O49" s="517">
        <f>+ｹ.繊維くず!$AS$24</f>
        <v>0</v>
      </c>
      <c r="P49" s="517">
        <f>+ｺ.動植物性残さ!$AS$24</f>
        <v>0</v>
      </c>
      <c r="Q49" s="517">
        <f>+ｻ.動物系固形不要物!$AS$24</f>
        <v>0</v>
      </c>
      <c r="R49" s="517">
        <f>+ｼ.ｺﾞﾑくず!$AS$24</f>
        <v>0</v>
      </c>
      <c r="S49" s="517">
        <f>+ｽ.金属くず!$AS$24</f>
        <v>4.9000000000000004</v>
      </c>
      <c r="T49" s="517">
        <f>+ｾ.ｶﾞﾗｽ･ｺﾝｸﾘ･陶磁器くず!$AS$24</f>
        <v>190.3</v>
      </c>
      <c r="U49" s="517">
        <f>+ｿ.鉱さい!$AS$24</f>
        <v>0</v>
      </c>
      <c r="V49" s="517">
        <f>+ﾀ.がれき類!$AS$24</f>
        <v>0</v>
      </c>
      <c r="W49" s="517">
        <f>+ﾁ.動物のふん尿!$AS$24</f>
        <v>0</v>
      </c>
      <c r="X49" s="517">
        <f>+ﾂ.動物の死体!$AS$24</f>
        <v>0</v>
      </c>
      <c r="Y49" s="517">
        <f>+ﾃ.ばいじん!$AS$24</f>
        <v>367.4</v>
      </c>
      <c r="Z49" s="518">
        <f>+ﾄ.混合廃棄物その他!$AS$24</f>
        <v>12</v>
      </c>
      <c r="AA49" s="519">
        <f t="shared" si="4"/>
        <v>8036.1999999999989</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147.4</v>
      </c>
      <c r="M52" s="510"/>
      <c r="N52" s="510"/>
      <c r="O52" s="510"/>
      <c r="P52" s="510"/>
      <c r="Q52" s="510"/>
      <c r="R52" s="510"/>
      <c r="S52" s="510"/>
      <c r="T52" s="510"/>
      <c r="U52" s="510"/>
      <c r="V52" s="510"/>
      <c r="W52" s="510"/>
      <c r="X52" s="510"/>
      <c r="Y52" s="510"/>
      <c r="Z52" s="528"/>
      <c r="AA52" s="450">
        <f t="shared" si="4"/>
        <v>147.4</v>
      </c>
    </row>
    <row r="53" spans="2:27" ht="20.45" customHeight="1">
      <c r="B53" s="182"/>
      <c r="C53" s="188"/>
      <c r="D53" s="233"/>
      <c r="E53" s="806" t="s">
        <v>452</v>
      </c>
      <c r="F53" s="807"/>
      <c r="G53" s="514"/>
      <c r="H53" s="514"/>
      <c r="I53" s="514"/>
      <c r="J53" s="514"/>
      <c r="K53" s="514"/>
      <c r="L53" s="520">
        <f>ｶ.廃ﾌﾟﾗ類!AU21</f>
        <v>18</v>
      </c>
      <c r="M53" s="514"/>
      <c r="N53" s="514"/>
      <c r="O53" s="514"/>
      <c r="P53" s="514"/>
      <c r="Q53" s="514"/>
      <c r="R53" s="514"/>
      <c r="S53" s="514"/>
      <c r="T53" s="514"/>
      <c r="U53" s="514"/>
      <c r="V53" s="514"/>
      <c r="W53" s="514"/>
      <c r="X53" s="514"/>
      <c r="Y53" s="514"/>
      <c r="Z53" s="529"/>
      <c r="AA53" s="521">
        <f t="shared" si="4"/>
        <v>18</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9417.5</v>
      </c>
      <c r="I63" s="501">
        <f t="shared" si="10"/>
        <v>3585.7</v>
      </c>
      <c r="J63" s="501">
        <f t="shared" si="10"/>
        <v>58.6</v>
      </c>
      <c r="K63" s="501">
        <f t="shared" si="10"/>
        <v>2357.3000000000002</v>
      </c>
      <c r="L63" s="501">
        <f t="shared" si="10"/>
        <v>315.39999999999998</v>
      </c>
      <c r="M63" s="501">
        <f t="shared" si="10"/>
        <v>0</v>
      </c>
      <c r="N63" s="501">
        <f t="shared" si="10"/>
        <v>26.9</v>
      </c>
      <c r="O63" s="501">
        <f t="shared" si="10"/>
        <v>0</v>
      </c>
      <c r="P63" s="501">
        <f t="shared" si="10"/>
        <v>0</v>
      </c>
      <c r="Q63" s="501">
        <f t="shared" si="10"/>
        <v>0</v>
      </c>
      <c r="R63" s="501">
        <f t="shared" si="10"/>
        <v>0</v>
      </c>
      <c r="S63" s="501">
        <f t="shared" si="10"/>
        <v>14.9</v>
      </c>
      <c r="T63" s="501">
        <f t="shared" si="10"/>
        <v>360.3</v>
      </c>
      <c r="U63" s="501">
        <f t="shared" si="10"/>
        <v>0</v>
      </c>
      <c r="V63" s="501">
        <f t="shared" si="10"/>
        <v>0</v>
      </c>
      <c r="W63" s="501">
        <f t="shared" si="10"/>
        <v>0</v>
      </c>
      <c r="X63" s="501">
        <f t="shared" si="10"/>
        <v>0</v>
      </c>
      <c r="Y63" s="501">
        <f t="shared" si="10"/>
        <v>1167.4000000000001</v>
      </c>
      <c r="Z63" s="501">
        <f t="shared" si="10"/>
        <v>22</v>
      </c>
      <c r="AA63" s="502">
        <f>+AA9+AA19+AA20</f>
        <v>17326</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ageMargins left="0.59055118110236227" right="0.59055118110236227" top="0.62992125984251968" bottom="0.39370078740157483" header="0.51181102362204722" footer="0"/>
  <pageSetup paperSize="9" scale="50" orientation="landscape"/>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3"/>
  <sheetViews>
    <sheetView showGridLines="0" showZeros="0" view="pageBreakPreview" topLeftCell="B1" zoomScaleNormal="100" zoomScaleSheetLayoutView="100" workbookViewId="0">
      <selection activeCell="H17" sqref="H17"/>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2025年　6月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東京都千代田区大手町一丁目１番２号</v>
      </c>
      <c r="K16" s="850"/>
      <c r="L16" s="851"/>
      <c r="M16" s="851"/>
      <c r="N16" s="851"/>
      <c r="O16" s="852"/>
    </row>
    <row r="17" spans="1:48" ht="26.25" customHeight="1">
      <c r="C17" s="248"/>
      <c r="D17" s="249"/>
      <c r="E17" s="249"/>
      <c r="F17" s="249"/>
      <c r="G17" s="249"/>
      <c r="H17" s="253" t="s">
        <v>7</v>
      </c>
      <c r="I17" s="253"/>
      <c r="J17" s="850" t="str">
        <f>+表紙!J40</f>
        <v>ＥＮＥＯＳ株式会社　
代表取締役社長　　山口　敦治</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03（6257）5000</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ＥＮＥＯＳ株式会社 　根岸製油所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2054</v>
      </c>
      <c r="N25" s="902"/>
      <c r="O25" s="903"/>
    </row>
    <row r="26" spans="1:48" ht="18" customHeight="1">
      <c r="C26" s="882" t="s">
        <v>11</v>
      </c>
      <c r="D26" s="883"/>
      <c r="E26" s="884"/>
      <c r="F26" s="876" t="str">
        <f>+表紙!F49</f>
        <v>横浜市磯子区鳳町1番1号</v>
      </c>
      <c r="G26" s="877"/>
      <c r="H26" s="877"/>
      <c r="I26" s="877"/>
      <c r="J26" s="877"/>
      <c r="K26" s="877"/>
      <c r="L26" s="139" t="s">
        <v>172</v>
      </c>
      <c r="M26" s="258"/>
      <c r="N26" s="880" t="str">
        <f>IF(+表紙!N49="","",+表紙!N49)</f>
        <v>045-414-4131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Ｅ17－石油製品・石炭製品製造業</v>
      </c>
      <c r="G29" s="905"/>
      <c r="H29" s="905"/>
      <c r="I29" s="905"/>
      <c r="J29" s="369" t="s">
        <v>47</v>
      </c>
      <c r="K29" s="369"/>
      <c r="L29" s="906" t="str">
        <f>+表紙!L52</f>
        <v>石油精製・石油製品製造業、
売電業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691522</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621</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8660</v>
      </c>
      <c r="I40" s="292" t="s">
        <v>4</v>
      </c>
      <c r="J40" s="571" t="s">
        <v>324</v>
      </c>
      <c r="K40" s="572"/>
      <c r="L40" s="573"/>
      <c r="M40" s="908">
        <f>+表紙!M63</f>
        <v>7910</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6780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7905</v>
      </c>
      <c r="N42" s="909">
        <f>+表紙!N65</f>
        <v>0</v>
      </c>
      <c r="O42" s="196" t="s">
        <v>4</v>
      </c>
    </row>
    <row r="43" spans="1:48" ht="24.75" customHeight="1">
      <c r="C43" s="190"/>
      <c r="D43" s="568" t="s">
        <v>303</v>
      </c>
      <c r="E43" s="569"/>
      <c r="F43" s="569"/>
      <c r="G43" s="570"/>
      <c r="H43" s="297">
        <f>+表紙!H66</f>
        <v>750</v>
      </c>
      <c r="I43" s="292" t="s">
        <v>4</v>
      </c>
      <c r="J43" s="910" t="s">
        <v>387</v>
      </c>
      <c r="K43" s="911"/>
      <c r="L43" s="912"/>
      <c r="M43" s="908">
        <f>+表紙!M66</f>
        <v>10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ageMargins left="0.59055118110236227" right="0.59055118110236227" top="0.62992125984251968" bottom="0.39370078740157483" header="0.51181102362204722" footer="0"/>
  <pageSetup paperSize="9" scale="43" orientation="landscape" r:id="rId1"/>
  <headerFooter alignWithMargins="0">
    <oddHeader>&amp;R&amp;"Calibri"&amp;14&amp;K000000 【社内限り】&amp;1#_x000D_</oddHeader>
  </headerFooter>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ageMargins left="0.59055118110236227" right="0.59055118110236227" top="0.62992125984251968" bottom="0.39370078740157483" header="0.51181102362204722" footer="0"/>
  <pageSetup paperSize="9" scale="83" orientation="landscape"/>
  <headerFooter alignWithMargins="0">
    <oddHeader>&amp;R&amp;"Calibri"&amp;14&amp;K000000 【社内限り】&amp;1#_x000D_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4417.5</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22.6</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652.4</v>
      </c>
      <c r="Q18" s="679"/>
      <c r="R18" s="679"/>
      <c r="S18" s="679"/>
      <c r="T18" s="62" t="s">
        <v>13</v>
      </c>
      <c r="U18"/>
      <c r="V18" s="299"/>
      <c r="W18"/>
      <c r="X18" s="210"/>
      <c r="Y18" s="675">
        <f>+ROUND(AH9,1)+ROUND(AH12,1)+ROUND(AH15,1)+AH18</f>
        <v>22.6</v>
      </c>
      <c r="Z18" s="676"/>
      <c r="AA18" s="676"/>
      <c r="AB18" s="62" t="s">
        <v>4</v>
      </c>
      <c r="AC18" s="209"/>
      <c r="AD18" s="209"/>
      <c r="AE18" s="681"/>
      <c r="AH18" s="711">
        <f>+ROUND(AO18,1)+ROUND(AO21,1)</f>
        <v>22.6</v>
      </c>
      <c r="AI18" s="708"/>
      <c r="AJ18" s="708"/>
      <c r="AK18" s="708"/>
      <c r="AL18" s="54" t="s">
        <v>13</v>
      </c>
      <c r="AM18" s="65"/>
      <c r="AO18" s="326">
        <f>+ROUND(AU16,1)+ROUND(AU17,1)+ROUND(AU18,1)</f>
        <v>22.6</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629.79999999999995</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5000</v>
      </c>
      <c r="E24" s="729"/>
      <c r="F24" s="729"/>
      <c r="G24" s="211" t="s">
        <v>198</v>
      </c>
      <c r="H24" s="707">
        <f>+F12</f>
        <v>4417.5</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3787.7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750</v>
      </c>
      <c r="E27" s="729"/>
      <c r="F27" s="729"/>
      <c r="G27" s="211" t="s">
        <v>198</v>
      </c>
      <c r="H27" s="707">
        <f>+Y21</f>
        <v>629.79999999999995</v>
      </c>
      <c r="I27" s="708"/>
      <c r="J27" s="211" t="s">
        <v>198</v>
      </c>
      <c r="M27" s="681"/>
      <c r="P27" s="711">
        <f>+R30+ROUND(R33,1)</f>
        <v>3765.1</v>
      </c>
      <c r="Q27" s="712"/>
      <c r="R27" s="712"/>
      <c r="S27" s="712"/>
      <c r="T27" s="54" t="s">
        <v>38</v>
      </c>
      <c r="U27" s="74"/>
      <c r="V27" s="74"/>
      <c r="Y27" s="72" t="s">
        <v>39</v>
      </c>
      <c r="Z27" s="75"/>
      <c r="AH27" s="63"/>
      <c r="AI27" s="63"/>
      <c r="AJ27" s="63"/>
      <c r="AK27" s="63"/>
      <c r="AL27" s="675">
        <f>+AH18+P27</f>
        <v>3787.7</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3765.1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4250</v>
      </c>
      <c r="E29" s="729"/>
      <c r="F29" s="729"/>
      <c r="G29" s="211" t="s">
        <v>198</v>
      </c>
      <c r="H29" s="707">
        <f>+AL27</f>
        <v>3787.7</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4000</v>
      </c>
      <c r="E30" s="729"/>
      <c r="F30" s="729"/>
      <c r="G30" s="211" t="s">
        <v>198</v>
      </c>
      <c r="H30" s="707">
        <f>+AL30</f>
        <v>3512.5</v>
      </c>
      <c r="I30" s="708"/>
      <c r="J30" s="211" t="s">
        <v>198</v>
      </c>
      <c r="M30" s="681"/>
      <c r="P30" s="66"/>
      <c r="R30" s="711">
        <f>+ROUND(AA28,1)+ROUND(AA29,1)+ROUND(AA30,1)</f>
        <v>3765.1</v>
      </c>
      <c r="S30" s="712"/>
      <c r="T30" s="712"/>
      <c r="U30" s="712"/>
      <c r="V30" s="54" t="s">
        <v>16</v>
      </c>
      <c r="Y30" s="713" t="s">
        <v>186</v>
      </c>
      <c r="Z30" s="714"/>
      <c r="AA30" s="669">
        <v>0</v>
      </c>
      <c r="AB30" s="670"/>
      <c r="AC30" s="670"/>
      <c r="AD30" s="670"/>
      <c r="AE30" s="670"/>
      <c r="AF30" s="54" t="s">
        <v>13</v>
      </c>
      <c r="AL30" s="661">
        <v>3512.5</v>
      </c>
      <c r="AM30" s="662"/>
      <c r="AN30" s="662"/>
      <c r="AO30" s="662"/>
      <c r="AP30" s="62" t="s">
        <v>13</v>
      </c>
      <c r="AS30" s="706"/>
      <c r="AT30" s="703"/>
      <c r="AU30" s="703"/>
      <c r="AV30" s="704"/>
      <c r="AW30" s="498"/>
    </row>
    <row r="31" spans="2:49" ht="27" customHeight="1" thickTop="1" thickBot="1">
      <c r="B31" s="740" t="s">
        <v>226</v>
      </c>
      <c r="C31" s="741"/>
      <c r="D31" s="729">
        <v>4250</v>
      </c>
      <c r="E31" s="729"/>
      <c r="F31" s="729"/>
      <c r="G31" s="211" t="s">
        <v>198</v>
      </c>
      <c r="H31" s="707">
        <f>+AS24</f>
        <v>3787.7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1"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2085.6999999999998</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1500</v>
      </c>
      <c r="E24" s="729"/>
      <c r="F24" s="729"/>
      <c r="G24" s="211" t="s">
        <v>198</v>
      </c>
      <c r="H24" s="707">
        <f>+F12</f>
        <v>2085.6999999999998</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2085.6999999999998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2085.6999999999998</v>
      </c>
      <c r="Q27" s="712"/>
      <c r="R27" s="712"/>
      <c r="S27" s="712"/>
      <c r="T27" s="54" t="s">
        <v>38</v>
      </c>
      <c r="U27" s="74"/>
      <c r="V27" s="74"/>
      <c r="Y27" s="72" t="s">
        <v>39</v>
      </c>
      <c r="Z27" s="75"/>
      <c r="AH27" s="63"/>
      <c r="AI27" s="63"/>
      <c r="AJ27" s="63"/>
      <c r="AK27" s="63"/>
      <c r="AL27" s="675">
        <f>+AH18+P27</f>
        <v>2085.6999999999998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2085.6999999999998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1500</v>
      </c>
      <c r="E29" s="729"/>
      <c r="F29" s="729"/>
      <c r="G29" s="211" t="s">
        <v>198</v>
      </c>
      <c r="H29" s="707">
        <f>+AL27</f>
        <v>2085.6999999999998</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1500</v>
      </c>
      <c r="E30" s="729"/>
      <c r="F30" s="729"/>
      <c r="G30" s="211" t="s">
        <v>198</v>
      </c>
      <c r="H30" s="707">
        <f>+AL30</f>
        <v>2025</v>
      </c>
      <c r="I30" s="708"/>
      <c r="J30" s="211" t="s">
        <v>198</v>
      </c>
      <c r="M30" s="681"/>
      <c r="P30" s="66"/>
      <c r="R30" s="711">
        <f>+ROUND(AA28,1)+ROUND(AA29,1)+ROUND(AA30,1)</f>
        <v>2085.6999999999998</v>
      </c>
      <c r="S30" s="712"/>
      <c r="T30" s="712"/>
      <c r="U30" s="712"/>
      <c r="V30" s="54" t="s">
        <v>16</v>
      </c>
      <c r="Y30" s="713" t="s">
        <v>186</v>
      </c>
      <c r="Z30" s="714"/>
      <c r="AA30" s="669">
        <v>0</v>
      </c>
      <c r="AB30" s="670"/>
      <c r="AC30" s="670"/>
      <c r="AD30" s="670"/>
      <c r="AE30" s="670"/>
      <c r="AF30" s="54" t="s">
        <v>13</v>
      </c>
      <c r="AL30" s="661">
        <v>2025</v>
      </c>
      <c r="AM30" s="662"/>
      <c r="AN30" s="662"/>
      <c r="AO30" s="662"/>
      <c r="AP30" s="62" t="s">
        <v>13</v>
      </c>
      <c r="AS30" s="706"/>
      <c r="AT30" s="703"/>
      <c r="AU30" s="703"/>
      <c r="AV30" s="704"/>
      <c r="AW30" s="498"/>
    </row>
    <row r="31" spans="2:49" ht="27" customHeight="1" thickTop="1" thickBot="1">
      <c r="B31" s="740" t="s">
        <v>226</v>
      </c>
      <c r="C31" s="741"/>
      <c r="D31" s="729">
        <v>1500</v>
      </c>
      <c r="E31" s="729"/>
      <c r="F31" s="729"/>
      <c r="G31" s="211" t="s">
        <v>198</v>
      </c>
      <c r="H31" s="707">
        <f>+AS24</f>
        <v>2085.6999999999998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2"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48.6</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v>
      </c>
      <c r="E24" s="729"/>
      <c r="F24" s="729"/>
      <c r="G24" s="211" t="s">
        <v>198</v>
      </c>
      <c r="H24" s="707">
        <f>+F12</f>
        <v>48.6</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48.6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48.6</v>
      </c>
      <c r="Q27" s="712"/>
      <c r="R27" s="712"/>
      <c r="S27" s="712"/>
      <c r="T27" s="54" t="s">
        <v>38</v>
      </c>
      <c r="U27" s="74"/>
      <c r="V27" s="74"/>
      <c r="Y27" s="72" t="s">
        <v>39</v>
      </c>
      <c r="Z27" s="75"/>
      <c r="AH27" s="63"/>
      <c r="AI27" s="63"/>
      <c r="AJ27" s="63"/>
      <c r="AK27" s="63"/>
      <c r="AL27" s="675">
        <f>+AH18+P27</f>
        <v>48.6</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48.6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v>
      </c>
      <c r="E29" s="729"/>
      <c r="F29" s="729"/>
      <c r="G29" s="211" t="s">
        <v>198</v>
      </c>
      <c r="H29" s="707">
        <f>+AL27</f>
        <v>48.6</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v>
      </c>
      <c r="E30" s="729"/>
      <c r="F30" s="729"/>
      <c r="G30" s="211" t="s">
        <v>198</v>
      </c>
      <c r="H30" s="707">
        <f>+AL30</f>
        <v>48.6</v>
      </c>
      <c r="I30" s="708"/>
      <c r="J30" s="211" t="s">
        <v>198</v>
      </c>
      <c r="M30" s="681"/>
      <c r="P30" s="66"/>
      <c r="R30" s="711">
        <f>+ROUND(AA28,1)+ROUND(AA29,1)+ROUND(AA30,1)</f>
        <v>48.6</v>
      </c>
      <c r="S30" s="712"/>
      <c r="T30" s="712"/>
      <c r="U30" s="712"/>
      <c r="V30" s="54" t="s">
        <v>16</v>
      </c>
      <c r="Y30" s="713" t="s">
        <v>186</v>
      </c>
      <c r="Z30" s="714"/>
      <c r="AA30" s="669">
        <v>0</v>
      </c>
      <c r="AB30" s="670"/>
      <c r="AC30" s="670"/>
      <c r="AD30" s="670"/>
      <c r="AE30" s="670"/>
      <c r="AF30" s="54" t="s">
        <v>13</v>
      </c>
      <c r="AL30" s="661">
        <v>48.6</v>
      </c>
      <c r="AM30" s="662"/>
      <c r="AN30" s="662"/>
      <c r="AO30" s="662"/>
      <c r="AP30" s="62" t="s">
        <v>13</v>
      </c>
      <c r="AS30" s="706"/>
      <c r="AT30" s="703"/>
      <c r="AU30" s="703"/>
      <c r="AV30" s="704"/>
      <c r="AW30" s="498"/>
    </row>
    <row r="31" spans="2:49" ht="27" customHeight="1" thickTop="1" thickBot="1">
      <c r="B31" s="740" t="s">
        <v>226</v>
      </c>
      <c r="C31" s="741"/>
      <c r="D31" s="729">
        <v>10</v>
      </c>
      <c r="E31" s="729"/>
      <c r="F31" s="729"/>
      <c r="G31" s="211" t="s">
        <v>198</v>
      </c>
      <c r="H31" s="707">
        <f>+AS24</f>
        <v>48.6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1357.3</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1000</v>
      </c>
      <c r="E24" s="729"/>
      <c r="F24" s="729"/>
      <c r="G24" s="211" t="s">
        <v>198</v>
      </c>
      <c r="H24" s="707">
        <f>+F12</f>
        <v>1357.3</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1357.3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1357.3</v>
      </c>
      <c r="Q27" s="712"/>
      <c r="R27" s="712"/>
      <c r="S27" s="712"/>
      <c r="T27" s="54" t="s">
        <v>38</v>
      </c>
      <c r="U27" s="74"/>
      <c r="V27" s="74"/>
      <c r="Y27" s="72" t="s">
        <v>39</v>
      </c>
      <c r="Z27" s="75"/>
      <c r="AH27" s="63"/>
      <c r="AI27" s="63"/>
      <c r="AJ27" s="63"/>
      <c r="AK27" s="63"/>
      <c r="AL27" s="675">
        <f>+AH18+P27</f>
        <v>1357.3</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1357.3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1000</v>
      </c>
      <c r="E29" s="729"/>
      <c r="F29" s="729"/>
      <c r="G29" s="211" t="s">
        <v>198</v>
      </c>
      <c r="H29" s="707">
        <f>+AL27</f>
        <v>1357.3</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1000</v>
      </c>
      <c r="E30" s="729"/>
      <c r="F30" s="729"/>
      <c r="G30" s="211" t="s">
        <v>198</v>
      </c>
      <c r="H30" s="707">
        <f>+AL30</f>
        <v>1287.4000000000001</v>
      </c>
      <c r="I30" s="708"/>
      <c r="J30" s="211" t="s">
        <v>198</v>
      </c>
      <c r="M30" s="681"/>
      <c r="P30" s="66"/>
      <c r="R30" s="711">
        <f>+ROUND(AA28,1)+ROUND(AA29,1)+ROUND(AA30,1)</f>
        <v>1357.3</v>
      </c>
      <c r="S30" s="712"/>
      <c r="T30" s="712"/>
      <c r="U30" s="712"/>
      <c r="V30" s="54" t="s">
        <v>16</v>
      </c>
      <c r="Y30" s="713" t="s">
        <v>186</v>
      </c>
      <c r="Z30" s="714"/>
      <c r="AA30" s="669">
        <v>0</v>
      </c>
      <c r="AB30" s="670"/>
      <c r="AC30" s="670"/>
      <c r="AD30" s="670"/>
      <c r="AE30" s="670"/>
      <c r="AF30" s="54" t="s">
        <v>13</v>
      </c>
      <c r="AL30" s="661">
        <v>1287.4000000000001</v>
      </c>
      <c r="AM30" s="662"/>
      <c r="AN30" s="662"/>
      <c r="AO30" s="662"/>
      <c r="AP30" s="62" t="s">
        <v>13</v>
      </c>
      <c r="AS30" s="706"/>
      <c r="AT30" s="703"/>
      <c r="AU30" s="703"/>
      <c r="AV30" s="704"/>
      <c r="AW30" s="498"/>
    </row>
    <row r="31" spans="2:49" ht="27" customHeight="1" thickTop="1" thickBot="1">
      <c r="B31" s="740" t="s">
        <v>226</v>
      </c>
      <c r="C31" s="741"/>
      <c r="D31" s="729">
        <v>1000</v>
      </c>
      <c r="E31" s="729"/>
      <c r="F31" s="729"/>
      <c r="G31" s="211" t="s">
        <v>198</v>
      </c>
      <c r="H31" s="707">
        <f>+AS24</f>
        <v>1357.3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E19" zoomScaleNormal="100" workbookViewId="0">
      <selection activeCell="AU20" sqref="AU20: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v>0</v>
      </c>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v>0</v>
      </c>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772" t="s">
        <v>459</v>
      </c>
      <c r="AS9" s="772"/>
      <c r="AT9" s="772"/>
      <c r="AU9" s="493">
        <v>0</v>
      </c>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v>0</v>
      </c>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165.4</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v>0</v>
      </c>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v>0</v>
      </c>
      <c r="AV14" s="54" t="s">
        <v>34</v>
      </c>
      <c r="AW14" s="498"/>
    </row>
    <row r="15" spans="2:50"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654" t="s">
        <v>177</v>
      </c>
      <c r="AT15" s="655"/>
      <c r="AU15" s="107">
        <v>0</v>
      </c>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0</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147.4</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772" t="s">
        <v>460</v>
      </c>
      <c r="AS21" s="772"/>
      <c r="AT21" s="772"/>
      <c r="AU21" s="493">
        <v>18</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150</v>
      </c>
      <c r="E24" s="729"/>
      <c r="F24" s="729"/>
      <c r="G24" s="211" t="s">
        <v>198</v>
      </c>
      <c r="H24" s="707">
        <f>+F12</f>
        <v>165.4</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165.4</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165.4</v>
      </c>
      <c r="Q27" s="712"/>
      <c r="R27" s="712"/>
      <c r="S27" s="712"/>
      <c r="T27" s="54" t="s">
        <v>38</v>
      </c>
      <c r="U27" s="74"/>
      <c r="V27" s="74"/>
      <c r="Y27" s="72" t="s">
        <v>39</v>
      </c>
      <c r="Z27" s="75"/>
      <c r="AH27" s="63"/>
      <c r="AI27" s="63"/>
      <c r="AJ27" s="63"/>
      <c r="AK27" s="63"/>
      <c r="AL27" s="675">
        <f>+AH18+P27</f>
        <v>165.4</v>
      </c>
      <c r="AM27" s="676"/>
      <c r="AN27" s="676"/>
      <c r="AO27" s="676"/>
      <c r="AP27" s="62" t="s">
        <v>13</v>
      </c>
      <c r="AQ27" s="321"/>
      <c r="AR27" s="141"/>
      <c r="AS27" s="661">
        <v>0</v>
      </c>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165.4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150</v>
      </c>
      <c r="E29" s="729"/>
      <c r="F29" s="729"/>
      <c r="G29" s="211" t="s">
        <v>198</v>
      </c>
      <c r="H29" s="707">
        <f>+AL27</f>
        <v>165.4</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150</v>
      </c>
      <c r="E30" s="729"/>
      <c r="F30" s="729"/>
      <c r="G30" s="211" t="s">
        <v>198</v>
      </c>
      <c r="H30" s="707">
        <f>+AL30</f>
        <v>158.30000000000001</v>
      </c>
      <c r="I30" s="708"/>
      <c r="J30" s="211" t="s">
        <v>198</v>
      </c>
      <c r="M30" s="681"/>
      <c r="P30" s="66"/>
      <c r="R30" s="711">
        <f>+ROUND(AA28,1)+ROUND(AA29,1)+ROUND(AA30,1)</f>
        <v>165.4</v>
      </c>
      <c r="S30" s="712"/>
      <c r="T30" s="712"/>
      <c r="U30" s="712"/>
      <c r="V30" s="54" t="s">
        <v>16</v>
      </c>
      <c r="Y30" s="713" t="s">
        <v>186</v>
      </c>
      <c r="Z30" s="714"/>
      <c r="AA30" s="669">
        <v>0</v>
      </c>
      <c r="AB30" s="670"/>
      <c r="AC30" s="670"/>
      <c r="AD30" s="670"/>
      <c r="AE30" s="670"/>
      <c r="AF30" s="54" t="s">
        <v>13</v>
      </c>
      <c r="AL30" s="661">
        <v>158.30000000000001</v>
      </c>
      <c r="AM30" s="662"/>
      <c r="AN30" s="662"/>
      <c r="AO30" s="662"/>
      <c r="AP30" s="62" t="s">
        <v>13</v>
      </c>
      <c r="AS30" s="706"/>
      <c r="AT30" s="703"/>
      <c r="AU30" s="703"/>
      <c r="AV30" s="704"/>
      <c r="AW30" s="498"/>
    </row>
    <row r="31" spans="2:51" ht="27" customHeight="1" thickTop="1" thickBot="1">
      <c r="B31" s="740" t="s">
        <v>226</v>
      </c>
      <c r="C31" s="741"/>
      <c r="D31" s="729">
        <v>150</v>
      </c>
      <c r="E31" s="729"/>
      <c r="F31" s="729"/>
      <c r="G31" s="211" t="s">
        <v>198</v>
      </c>
      <c r="H31" s="707">
        <f>+AS24</f>
        <v>165.4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89.117291414752117</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0.59055118110236227" right="0.59055118110236227" top="0.62992125984251968" bottom="0.39370078740157483" header="0.51181102362204722" footer="0"/>
  <pageSetup paperSize="9" scale="59" orientation="landscape"/>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21"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ＥＮＥＯＳ株式会社 　根岸製油所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v>0</v>
      </c>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16.899999999999999</v>
      </c>
      <c r="G12" s="676"/>
      <c r="H12" s="676"/>
      <c r="I12" s="62" t="s">
        <v>13</v>
      </c>
      <c r="J12" s="63"/>
      <c r="K12" s="64"/>
      <c r="L12" s="63"/>
      <c r="M12" s="681"/>
      <c r="N12" s="65"/>
      <c r="P12" s="661">
        <v>0</v>
      </c>
      <c r="Q12" s="679"/>
      <c r="R12" s="679"/>
      <c r="S12" s="679"/>
      <c r="T12" s="62" t="s">
        <v>13</v>
      </c>
      <c r="U12" s="63"/>
      <c r="V12" s="63"/>
      <c r="W12" s="63"/>
      <c r="X12" s="63"/>
      <c r="Y12"/>
      <c r="Z12"/>
      <c r="AA12"/>
      <c r="AB12"/>
      <c r="AC12" s="66"/>
      <c r="AE12" s="691"/>
      <c r="AG12" s="151"/>
      <c r="AH12" s="661">
        <v>0</v>
      </c>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v>0</v>
      </c>
      <c r="G15" s="729"/>
      <c r="H15" s="729"/>
      <c r="I15" s="54" t="s">
        <v>13</v>
      </c>
      <c r="J15" s="63"/>
      <c r="K15" s="66"/>
      <c r="L15" s="63"/>
      <c r="M15" s="681"/>
      <c r="N15" s="66"/>
      <c r="P15" s="661">
        <v>0</v>
      </c>
      <c r="Q15" s="679"/>
      <c r="R15" s="679"/>
      <c r="S15" s="679"/>
      <c r="T15" s="62" t="s">
        <v>13</v>
      </c>
      <c r="U15" s="63"/>
      <c r="V15" s="63"/>
      <c r="W15" s="63"/>
      <c r="X15" s="63"/>
      <c r="Y15"/>
      <c r="Z15"/>
      <c r="AA15"/>
      <c r="AB15"/>
      <c r="AC15" s="66"/>
      <c r="AH15" s="669">
        <v>0</v>
      </c>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v>0</v>
      </c>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v>0</v>
      </c>
      <c r="AV17" s="54" t="s">
        <v>34</v>
      </c>
      <c r="AW17" s="498"/>
    </row>
    <row r="18" spans="2:49" ht="24.75" customHeight="1" thickBot="1">
      <c r="K18" s="66"/>
      <c r="L18" s="63"/>
      <c r="M18" s="681"/>
      <c r="N18" s="66"/>
      <c r="P18" s="661">
        <v>0</v>
      </c>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v>0</v>
      </c>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v>0</v>
      </c>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v>
      </c>
      <c r="E24" s="729"/>
      <c r="F24" s="729"/>
      <c r="G24" s="211" t="s">
        <v>198</v>
      </c>
      <c r="H24" s="707">
        <f>+F12</f>
        <v>16.899999999999999</v>
      </c>
      <c r="I24" s="708"/>
      <c r="J24" s="211" t="s">
        <v>198</v>
      </c>
      <c r="K24" s="66"/>
      <c r="L24" s="63"/>
      <c r="M24" s="682"/>
      <c r="P24" s="669">
        <v>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16.899999999999999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16.899999999999999</v>
      </c>
      <c r="Q27" s="712"/>
      <c r="R27" s="712"/>
      <c r="S27" s="712"/>
      <c r="T27" s="54" t="s">
        <v>38</v>
      </c>
      <c r="U27" s="74"/>
      <c r="V27" s="74"/>
      <c r="Y27" s="72" t="s">
        <v>39</v>
      </c>
      <c r="Z27" s="75"/>
      <c r="AH27" s="63"/>
      <c r="AI27" s="63"/>
      <c r="AJ27" s="63"/>
      <c r="AK27" s="63"/>
      <c r="AL27" s="675">
        <f>+AH18+P27</f>
        <v>16.899999999999999</v>
      </c>
      <c r="AM27" s="676"/>
      <c r="AN27" s="676"/>
      <c r="AO27" s="676"/>
      <c r="AP27" s="62" t="s">
        <v>13</v>
      </c>
      <c r="AQ27" s="321"/>
      <c r="AR27" s="141"/>
      <c r="AS27" s="661">
        <v>0</v>
      </c>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16.899999999999999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v>
      </c>
      <c r="E29" s="729"/>
      <c r="F29" s="729"/>
      <c r="G29" s="211" t="s">
        <v>198</v>
      </c>
      <c r="H29" s="707">
        <f>+AL27</f>
        <v>16.899999999999999</v>
      </c>
      <c r="I29" s="708"/>
      <c r="J29" s="211" t="s">
        <v>198</v>
      </c>
      <c r="M29" s="681"/>
      <c r="P29" s="66"/>
      <c r="Q29" s="158"/>
      <c r="R29" s="61" t="s">
        <v>183</v>
      </c>
      <c r="S29" s="683" t="s">
        <v>33</v>
      </c>
      <c r="T29" s="697"/>
      <c r="U29" s="697"/>
      <c r="V29" s="698"/>
      <c r="W29" s="58"/>
      <c r="X29" s="76"/>
      <c r="Y29" s="713" t="s">
        <v>258</v>
      </c>
      <c r="Z29" s="714"/>
      <c r="AA29" s="669">
        <v>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16.899999999999999</v>
      </c>
      <c r="S30" s="712"/>
      <c r="T30" s="712"/>
      <c r="U30" s="712"/>
      <c r="V30" s="54" t="s">
        <v>16</v>
      </c>
      <c r="Y30" s="713" t="s">
        <v>186</v>
      </c>
      <c r="Z30" s="714"/>
      <c r="AA30" s="669">
        <v>0</v>
      </c>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10</v>
      </c>
      <c r="E31" s="729"/>
      <c r="F31" s="729"/>
      <c r="G31" s="211" t="s">
        <v>198</v>
      </c>
      <c r="H31" s="707">
        <f>+AS24</f>
        <v>16.899999999999999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0</v>
      </c>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8"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2025-07-01T07:00:51Z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MSIP_Label_ee4e5477-c4fb-470b-83ce-140d5a4b72e2_Enabled">
    <vt:lpwstr>true</vt:lpwstr>
  </property>
  <property fmtid="{D5CDD505-2E9C-101B-9397-08002B2CF9AE}" pid="10" name="MSIP_Label_ee4e5477-c4fb-470b-83ce-140d5a4b72e2_SetDate">
    <vt:lpwstr>2025-05-30T01:25:21Z</vt:lpwstr>
  </property>
  <property fmtid="{D5CDD505-2E9C-101B-9397-08002B2CF9AE}" pid="11" name="MSIP_Label_ee4e5477-c4fb-470b-83ce-140d5a4b72e2_Method">
    <vt:lpwstr>Standard</vt:lpwstr>
  </property>
  <property fmtid="{D5CDD505-2E9C-101B-9397-08002B2CF9AE}" pid="12" name="MSIP_Label_ee4e5477-c4fb-470b-83ce-140d5a4b72e2_Name">
    <vt:lpwstr>【社内限り】サブラベル</vt:lpwstr>
  </property>
  <property fmtid="{D5CDD505-2E9C-101B-9397-08002B2CF9AE}" pid="13" name="MSIP_Label_ee4e5477-c4fb-470b-83ce-140d5a4b72e2_SiteId">
    <vt:lpwstr>083b56f6-afc0-41a4-8aa0-de8b7a92e923</vt:lpwstr>
  </property>
  <property fmtid="{D5CDD505-2E9C-101B-9397-08002B2CF9AE}" pid="14" name="MSIP_Label_ee4e5477-c4fb-470b-83ce-140d5a4b72e2_ActionId">
    <vt:lpwstr>ece9bf52-c30d-4c61-a65c-a64f12108466</vt:lpwstr>
  </property>
  <property fmtid="{D5CDD505-2E9C-101B-9397-08002B2CF9AE}" pid="15" name="MSIP_Label_ee4e5477-c4fb-470b-83ce-140d5a4b72e2_ContentBits">
    <vt:lpwstr>1</vt:lpwstr>
  </property>
</Properties>
</file>