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D9EA792F-EE29-49F3-89A7-2DC7A0B54403}"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28680" yWindow="-120" windowWidth="29040" windowHeight="157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X18" i="86" s="1"/>
  <c r="X21"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AA29" i="94" l="1"/>
  <c r="AA44" i="94"/>
  <c r="K226" i="95" s="1"/>
  <c r="K202" i="98" s="1"/>
  <c r="I32" i="94"/>
  <c r="I31" i="94" s="1"/>
  <c r="I26" i="94" s="1"/>
  <c r="I27" i="94" s="1"/>
  <c r="AA36" i="94"/>
  <c r="H32" i="94"/>
  <c r="H31" i="94" s="1"/>
  <c r="AA28" i="94"/>
  <c r="H26" i="94"/>
  <c r="H27" i="94" s="1"/>
  <c r="H38" i="94"/>
  <c r="H37" i="94" s="1"/>
  <c r="O38" i="94"/>
  <c r="O37" i="94" s="1"/>
  <c r="O19" i="94" s="1"/>
  <c r="AK27" i="82"/>
  <c r="X32" i="94"/>
  <c r="X31" i="94" s="1"/>
  <c r="X26" i="94" s="1"/>
  <c r="X18" i="82"/>
  <c r="O16" i="83"/>
  <c r="Y50" i="94" s="1"/>
  <c r="X21" i="83"/>
  <c r="AK27" i="83"/>
  <c r="O16" i="94"/>
  <c r="O9" i="94"/>
  <c r="O55" i="94" s="1"/>
  <c r="O14" i="94"/>
  <c r="O12"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AA35" i="94"/>
  <c r="P32" i="94"/>
  <c r="P31" i="94" s="1"/>
  <c r="P26" i="94" s="1"/>
  <c r="P27" i="94" s="1"/>
  <c r="O32" i="94"/>
  <c r="O31" i="94" s="1"/>
  <c r="O26" i="94" s="1"/>
  <c r="O27" i="94" s="1"/>
  <c r="I38" i="94"/>
  <c r="I37" i="94" s="1"/>
  <c r="I19" i="94" s="1"/>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K195" i="95" l="1"/>
  <c r="K171" i="98" s="1"/>
  <c r="K145" i="95"/>
  <c r="K121" i="98" s="1"/>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<sst xmlns="http://schemas.openxmlformats.org/spreadsheetml/2006/main" count="3181" uniqueCount="470">
  <si>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</si>
  <si>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</si>
  <si>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</si>
  <si>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</si>
  <si>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</si>
  <si>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</si>
  <si>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</si>
  <si>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</si>
  <si>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</si>
  <si>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</si>
  <si>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</si>
  <si>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</si>
  <si>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</si>
  <si>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</si>
  <si>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</si>
  <si>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</si>
  <si>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</si>
  <si>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</si>
  <si>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</si>
  <si>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</si>
  <si>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</si>
  <si>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</si>
  <si>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</si>
  <si>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</si>
  <si>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</si>
  <si>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</si>
  <si>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</si>
  <si>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</si>
  <si>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</si>
  <si>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</si>
  <si>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</si>
  <si>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</si>
  <si>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</si>
  <si>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</si>
  <si>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</si>
  <si>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</si>
  <si>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</si>
  <si>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</si>
  <si>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</si>
  <si>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</si>
  <si>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</si>
  <si>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</si>
  <si>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</si>
  <si>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</si>
  <si>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</si>
  <si>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</si>
  <si>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</si>
  <si>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</si>
  <si>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</si>
  <si>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</si>
  <si>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</si>
  <si>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</si>
  <si>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</si>
  <si>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</si>
  <si>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</si>
  <si>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</si>
  <si>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</si>
  <si>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</si>
  <si>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</si>
  <si>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</si>
  <si>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</si>
  <si>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</si>
  <si>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</si>
  <si>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</si>
  <si>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</si>
  <si>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</si>
  <si>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</si>
  <si>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</si>
  <si>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</si>
  <si>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</si>
  <si>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</si>
  <si>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</si>
  <si>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</si>
  <si>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</si>
  <si>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</si>
  <si>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</si>
  <si>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</si>
  <si>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</si>
  <si>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</si>
  <si>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</si>
  <si>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</si>
  <si>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</si>
  <si>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</si>
  <si>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</si>
  <si>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</si>
  <si>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</si>
  <si>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</si>
  <si>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</si>
  <si>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</si>
  <si>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</si>
  <si>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</si>
  <si>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</si>
  <si>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</si>
  <si>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</si>
  <si>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</si>
  <si>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</si>
  <si>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</si>
  <si>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</si>
  <si>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</si>
  <si>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</si>
  <si>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</si>
  <si>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</si>
  <si>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</si>
  <si>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</si>
  <si>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</si>
  <si>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</si>
  <si>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</si>
  <si>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</si>
  <si>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</si>
  <si>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</si>
  <si>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</si>
  <si>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</si>
  <si>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</si>
  <si>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</si>
  <si>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</si>
  <si>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</si>
  <si>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</si>
  <si>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</si>
  <si>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</si>
  <si>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</si>
  <si>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</si>
  <si>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</si>
  <si>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</si>
  <si>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</si>
  <si>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</si>
  <si>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</si>
  <si>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</si>
  <si>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</si>
  <si>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</si>
  <si>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</si>
  <si>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</si>
  <si>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</si>
  <si>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</si>
  <si>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</si>
  <si>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</si>
  <si>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</si>
  <si>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</si>
  <si>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</si>
  <si>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</si>
  <si>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</si>
  <si>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</si>
  <si>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</si>
  <si>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</si>
  <si>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</si>
  <si>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</si>
  <si>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</si>
  <si>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</si>
  <si>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</si>
  <si>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</si>
  <si>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</si>
  <si>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</si>
  <si>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</si>
  <si>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</si>
  <si>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</si>
  <si>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</si>
  <si>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</si>
  <si>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</si>
  <si>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</si>
  <si>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</si>
  <si>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</si>
  <si>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</si>
  <si>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</si>
  <si>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</si>
  <si>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</si>
  <si>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</si>
  <si>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</si>
  <si>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</si>
  <si>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</si>
  <si>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</si>
  <si>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</si>
  <si>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</si>
  <si>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</si>
  <si>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</si>
  <si>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</si>
  <si>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</si>
  <si>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</si>
  <si>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</si>
  <si>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</si>
  <si>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</si>
  <si>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</si>
  <si>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</si>
  <si>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</si>
  <si>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</si>
  <si>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</si>
  <si>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</si>
  <si>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</si>
  <si>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</si>
  <si>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</si>
  <si>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</si>
  <si>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</si>
  <si>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</si>
  <si>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</si>
  <si>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</si>
  <si>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</si>
  <si>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</si>
  <si>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</si>
  <si>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</si>
  <si>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</si>
  <si>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</si>
  <si>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</si>
  <si>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</si>
  <si>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</si>
  <si>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</si>
  <si>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</si>
  <si>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</si>
  <si>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</si>
  <si>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</si>
  <si>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</si>
  <si>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</si>
  <si>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</si>
  <si>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</si>
  <si>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</si>
  <si>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</si>
  <si>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</si>
  <si>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</si>
  <si>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</si>
  <si>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</si>
  <si>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</si>
  <si>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</si>
  <si>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</si>
  <si>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</si>
  <si>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</si>
  <si>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</si>
  <si>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</si>
  <si>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</si>
  <si>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</si>
  <si>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</si>
  <si>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</si>
  <si>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</si>
  <si>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</si>
  <si>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</si>
  <si>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</si>
  <si>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</si>
  <si>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</si>
  <si>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</si>
  <si>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</si>
  <si>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</si>
  <si>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</si>
  <si>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</si>
  <si>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</si>
  <si>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</si>
  <si>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</si>
  <si>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</si>
  <si>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</si>
  <si>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</si>
  <si>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</si>
  <si>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</si>
  <si>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</si>
  <si>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</si>
  <si>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</si>
  <si>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</si>
  <si>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</si>
  <si>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</si>
  <si>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</si>
  <si>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</si>
  <si>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</si>
  <si>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</si>
  <si>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</si>
  <si>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</si>
  <si>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</si>
  <si>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</si>
  <si>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</si>
  <si>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</si>
  <si>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</si>
  <si>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</si>
  <si>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</si>
  <si>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</si>
  <si>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</si>
  <si>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</si>
  <si>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</si>
  <si>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</si>
  <si>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</si>
  <si>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</si>
  <si>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</si>
  <si>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</si>
  <si>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</si>
  <si>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</si>
  <si>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</si>
  <si>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</si>
  <si>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</si>
  <si>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</si>
  <si>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</si>
  <si>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</si>
  <si>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</si>
  <si>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</si>
  <si>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</si>
  <si>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</si>
  <si>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</si>
  <si>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</si>
  <si>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</si>
  <si>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</si>
  <si>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</si>
  <si>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</si>
  <si>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</si>
  <si>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</si>
  <si>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</si>
  <si>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</si>
  <si>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</si>
  <si>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</si>
  <si>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</si>
  <si>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</si>
  <si>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</si>
  <si>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</si>
  <si>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</si>
  <si>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</si>
  <si>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</si>
  <si>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</si>
  <si>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</si>
  <si>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</si>
  <si>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</si>
  <si>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</si>
  <si>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</si>
  <si>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</si>
  <si>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</si>
  <si>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</si>
  <si>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</si>
  <si>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</si>
  <si>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</si>
  <si>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</si>
  <si>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</si>
  <si>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</si>
  <si>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</si>
  <si>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</si>
  <si>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</si>
  <si>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</si>
  <si>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</si>
  <si>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</si>
  <si>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</si>
  <si>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</si>
  <si>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</si>
  <si>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</si>
  <si>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</si>
  <si>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</si>
  <si>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</si>
  <si>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</si>
  <si>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</si>
  <si>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</si>
  <si>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</si>
  <si>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</si>
  <si>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</si>
  <si>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</si>
  <si>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</si>
  <si>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</si>
  <si>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</si>
  <si>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</si>
  <si>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</si>
  <si>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</si>
  <si>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</si>
  <si>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</si>
  <si>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</si>
  <si>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</si>
  <si>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</si>
  <si>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</si>
  <si>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</si>
  <si>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</si>
  <si>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</si>
  <si>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</si>
  <si>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</si>
  <si>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</si>
  <si>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</si>
  <si>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</si>
  <si>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</si>
  <si>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</si>
  <si>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</si>
  <si>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</si>
  <si>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</si>
  <si>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</si>
  <si>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</si>
  <si>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</si>
  <si>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</si>
  <si>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</si>
  <si>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</si>
  <si>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</si>
  <si>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</si>
  <si>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</si>
  <si>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</si>
  <si>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</si>
  <si>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</si>
  <si>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</si>
  <si>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</si>
  <si>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</si>
  <si>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</si>
  <si>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</si>
  <si>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</si>
  <si>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</si>
  <si>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</si>
  <si>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</si>
  <si>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</si>
  <si>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</si>
  <si>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</si>
  <si>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</si>
  <si>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</si>
  <si>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</si>
  <si>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</si>
  <si>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</si>
  <si>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</si>
  <si>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</si>
  <si>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</si>
  <si>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</si>
  <si>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</si>
  <si>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</si>
  <si>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</si>
  <si>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</si>
  <si>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</si>
  <si>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</si>
  <si>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</si>
  <si>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</si>
  <si>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</si>
  <si>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</si>
  <si>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</si>
  <si>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</si>
  <si>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</si>
  <si>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</si>
  <si>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</si>
  <si>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</si>
  <si>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</si>
  <si>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</si>
  <si>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</si>
  <si>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</si>
  <si>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</si>
  <si>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</si>
  <si>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</si>
  <si>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</si>
  <si>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</si>
  <si>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</si>
  <si>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</si>
  <si>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</si>
  <si>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</si>
  <si>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</si>
  <si>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</si>
  <si>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</si>
  <si>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</si>
  <si>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</si>
  <si>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</si>
  <si>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</si>
  <si>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</si>
  <si>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</si>
  <si>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</si>
  <si>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</si>
  <si>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</si>
  <si>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</si>
  <si>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</si>
  <si>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</si>
  <si>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</si>
  <si>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</si>
  <si>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</si>
  <si>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2025年　6月　  日</t>
    <phoneticPr fontId="3"/>
  </si>
  <si>
    <t>別紙－処理工程　ご参照</t>
    <phoneticPr fontId="3"/>
  </si>
  <si>
    <t>（部署）　　　　　　　　　　　　（業務）
・所内各ｸﾞﾙｰﾌﾟ　　 　　・産業廃棄物の発生量、性状の把握および環境安全ｸﾞﾙｰﾌﾟへの処理委託
　　　　　　　　　　　　 　 ・産業廃棄物の減量化等の検討
・環境安全ｸﾞﾙｰﾌﾟ　　　　・処理委託先の健全性の確認、処理委託先との契約締結　
　　　　　　　　　　　　 　  ・構外搬出するまでの廃棄物の保管・管理
  　　　　　　　　　　　　　 ・産業廃棄物の種類、性状、処分業者の処理場状況等を勘案しての処理委託先の選定
　　　　　　　　　　　　　　 ・産業廃棄物の減量化、資源化等の調査及び検討
 　　　　　　　　　　　　　　・マニフェストの発行、管理、保管及び廃棄物の記録の管理
廃棄物管理責任者　 ・廃棄物業務の総括管理</t>
    <phoneticPr fontId="3"/>
  </si>
  <si>
    <t>・汚泥乾燥機の設置等により発生抑制を実施している。
・使用済触媒は可能な限り、メーカーで再生処理を行った後、再利用に努めている。
･ろ過砂、活性炭は、メーカーで再生処理を行った後、再利用を実施している。
・規格はずれの油は、再精製等の処置を経て、製品として回収している。</t>
    <phoneticPr fontId="3"/>
  </si>
  <si>
    <t>・現状取り組んでいる排出の抑制に関する事項を引き続き実施するとともに、更なる廃棄物排出抑制の検討を行う。 
・上部団体（石油連盟）からの情報収集の他、当社各製油所間で、産廃抑制に関する情報交換を行い、更なる廃棄物排出抑制の検討を行う。
・廃油や廃薬剤等は、可能な限り有価売却を検討し、廃棄物の削減を検討する。</t>
    <phoneticPr fontId="3"/>
  </si>
  <si>
    <t>【種類】汚泥、廃油、廃プラスチック、ガラス・コンクリートクズ・陶磁器くず
【取組】作業の効率化のため分別施設・保管施設の改築実施済み（平成21年6月）、処理委託会社に適した分別の細分化</t>
    <phoneticPr fontId="3"/>
  </si>
  <si>
    <t>・再生処理を念頭に置いた更なる分別の徹底を行う。
・事務所内から発生する廃プラスチックの分別の強化を行う。</t>
    <rPh sb="26" eb="30">
      <t>ジムショナイ</t>
    </rPh>
    <rPh sb="32" eb="34">
      <t>ハッセイ</t>
    </rPh>
    <rPh sb="36" eb="37">
      <t>ハイ</t>
    </rPh>
    <rPh sb="44" eb="46">
      <t>ブンベツ</t>
    </rPh>
    <rPh sb="47" eb="49">
      <t>キョウカ</t>
    </rPh>
    <rPh sb="50" eb="51">
      <t>オコナ</t>
    </rPh>
    <phoneticPr fontId="3"/>
  </si>
  <si>
    <t>・湿式集塵機灰を汚泥乾燥機の乾燥補助材として再利用している。　</t>
    <phoneticPr fontId="3"/>
  </si>
  <si>
    <t>・再生処理を中心にした産業廃棄物処理業者の選定や委託契約書締結に努める。</t>
    <phoneticPr fontId="3"/>
  </si>
  <si>
    <t>廃棄物の性状分析・確認した上で処理設備に受入れ、適正かつ効率的な運転を実施している。また、定期的に設備の点検・補修を行い、設備の健全性を確保している。
【法定施設】
・汚泥乾燥設備：平成11年5月7日設置、処理能力12.5m3/日（8時間運転）、蒸気間接乾燥式
【法定外施設】
・ﾌﾟﾚｺｰﾄﾌｨﾙﾀｰ：昭和53年5月7日設置、処理能力3m3/時、連続式真空ろ過式
・生物汚泥処理設備：平成13年9月12日設置、処理能力3.9m3/時、遠心分離式
・金属汚泥処理設備：平成13年9月12日設置、処理能力10.44m3/時、ﾌｨﾙﾀｰﾌﾟﾚｽ式</t>
    <phoneticPr fontId="3"/>
  </si>
  <si>
    <t>現状の取り組みを継続して行う。</t>
    <rPh sb="3" eb="4">
      <t>ト</t>
    </rPh>
    <rPh sb="5" eb="6">
      <t>ク</t>
    </rPh>
    <rPh sb="8" eb="10">
      <t>ケイゾク</t>
    </rPh>
    <rPh sb="12" eb="13">
      <t>オコナ</t>
    </rPh>
    <phoneticPr fontId="3"/>
  </si>
  <si>
    <t>廃棄実績が無いため、特になし。</t>
    <phoneticPr fontId="3"/>
  </si>
  <si>
    <t>なし</t>
    <phoneticPr fontId="3"/>
  </si>
  <si>
    <t>・最終処分量（埋立）を極力削減するため、委託業者の選定に当たっては、再生利用・熱回収を行っている業者を優先している。　
･分別徹底、細分化および性状確認の上、有価物取引を進め、廃棄物量の削減を行っている。
・当社グループのホームページでＥＳＧ報告を行っており、同報告の中で廃棄物削減取り組みを公表している。
・協力会社を含めた、廃棄物埋立量削減に取り組む全社システムが導入されている。当製油所では廃棄物の資源化の促進及び廃棄物埋立量削減が所長の方針として掲げられ、所内各部署（協力会社含む）が廃棄物の適正処理(再生利用含む）及び廃棄物の削減体制を確立している。　</t>
    <phoneticPr fontId="3"/>
  </si>
  <si>
    <t>前年同様の取り組みを継続した上で、再生処理、熱回収利用の拡充を図る。</t>
    <phoneticPr fontId="3"/>
  </si>
  <si>
    <t>横浜市長</t>
    <phoneticPr fontId="3"/>
  </si>
  <si>
    <t>東京都千代田区大手町一丁目１番２号</t>
    <phoneticPr fontId="3"/>
  </si>
  <si>
    <t>ＥＮＥＯＳ株式会社　
代表取締役社長　　山口　敦治</t>
    <phoneticPr fontId="3"/>
  </si>
  <si>
    <t>ＥＮＥＯＳ株式会社 　根岸製油所</t>
    <phoneticPr fontId="3"/>
  </si>
  <si>
    <t>横浜市磯子区鳳町1番1号</t>
    <phoneticPr fontId="3"/>
  </si>
  <si>
    <t>03（6257）5000</t>
    <phoneticPr fontId="3"/>
  </si>
  <si>
    <t>Ｅ17－石油製品・石炭製品製造業</t>
    <phoneticPr fontId="3"/>
  </si>
  <si>
    <t>石油精製・石油製品製造業、
売電業</t>
    <phoneticPr fontId="3"/>
  </si>
  <si>
    <t>045-414-4131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</si>
</sst>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styles" Target="styles.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calcChain" Target="calcChain.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sharedStrings" Target="sharedStrings.xml" />
</Relationships>
</file>

<file path=xl/drawings/_rels/drawing22.xml.rels>&#65279;<?xml version="1.0" encoding="utf-8" standalone="yes"?>
<Relationships xmlns="http://schemas.openxmlformats.org/package/2006/relationships">
  <Relationship Id="rId2" Type="http://schemas.openxmlformats.org/officeDocument/2006/relationships/image" Target="../media/image2.emf" />
  <Relationship Id="rId1" Type="http://schemas.openxmlformats.org/officeDocument/2006/relationships/image" Target="../media/image1.emf" />
</Relationships>
</file>

<file path=xl/drawings/_rels/vmlDrawing22.vml.rels>&#65279;<?xml version="1.0" encoding="utf-8" standalone="yes"?>
<Relationships xmlns="http://schemas.openxmlformats.org/package/2006/relationships">
  <Relationship Id="rId2" Type="http://schemas.openxmlformats.org/officeDocument/2006/relationships/image" Target="../media/image4.emf" />
  <Relationship Id="rId1" Type="http://schemas.openxmlformats.org/officeDocument/2006/relationships/image" Target="../media/image3.emf" />
</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9230" y="2219325"/>
          <a:ext cx="388620" cy="640080"/>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6465"/>
          <a:ext cx="396240"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7895"/>
          <a:ext cx="396240" cy="640080"/>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3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3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19325"/>
          <a:ext cx="396240" cy="640080"/>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7895"/>
          <a:ext cx="396240" cy="640080"/>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7895"/>
          <a:ext cx="396240" cy="640080"/>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10.vml" />
  <Relationship Id="rId2" Type="http://schemas.openxmlformats.org/officeDocument/2006/relationships/drawing" Target="../drawings/drawing9.xml" />
  <Relationship Id="rId1" Type="http://schemas.openxmlformats.org/officeDocument/2006/relationships/printerSettings" Target="../printerSettings/printerSettings10.bin" />
  <Relationship Id="rId4" Type="http://schemas.openxmlformats.org/officeDocument/2006/relationships/comments" Target="../comments10.xml" />
</Relationships>
</file>

<file path=xl/worksheets/_rels/sheet11.xml.rels>&#65279;<?xml version="1.0" encoding="utf-8" standalone="yes"?>
<Relationships xmlns="http://schemas.openxmlformats.org/package/2006/relationships">
  <Relationship Id="rId3" Type="http://schemas.openxmlformats.org/officeDocument/2006/relationships/vmlDrawing" Target="../drawings/vmlDrawing11.vml" />
  <Relationship Id="rId2" Type="http://schemas.openxmlformats.org/officeDocument/2006/relationships/drawing" Target="../drawings/drawing10.xml" />
  <Relationship Id="rId1" Type="http://schemas.openxmlformats.org/officeDocument/2006/relationships/printerSettings" Target="../printerSettings/printerSettings11.bin" />
  <Relationship Id="rId4" Type="http://schemas.openxmlformats.org/officeDocument/2006/relationships/comments" Target="../comments11.xml" />
</Relationships>
</file>

<file path=xl/worksheets/_rels/sheet12.xml.rels>&#65279;<?xml version="1.0" encoding="utf-8" standalone="yes"?>
<Relationships xmlns="http://schemas.openxmlformats.org/package/2006/relationships">
  <Relationship Id="rId3" Type="http://schemas.openxmlformats.org/officeDocument/2006/relationships/vmlDrawing" Target="../drawings/vmlDrawing12.vml" />
  <Relationship Id="rId2" Type="http://schemas.openxmlformats.org/officeDocument/2006/relationships/drawing" Target="../drawings/drawing11.xml" />
  <Relationship Id="rId1" Type="http://schemas.openxmlformats.org/officeDocument/2006/relationships/printerSettings" Target="../printerSettings/printerSettings12.bin" />
  <Relationship Id="rId4" Type="http://schemas.openxmlformats.org/officeDocument/2006/relationships/comments" Target="../comments12.xml" />
</Relationships>
</file>

<file path=xl/worksheets/_rels/sheet13.xml.rels>&#65279;<?xml version="1.0" encoding="utf-8" standalone="yes"?>
<Relationships xmlns="http://schemas.openxmlformats.org/package/2006/relationships">
  <Relationship Id="rId3" Type="http://schemas.openxmlformats.org/officeDocument/2006/relationships/vmlDrawing" Target="../drawings/vmlDrawing13.vml" />
  <Relationship Id="rId2" Type="http://schemas.openxmlformats.org/officeDocument/2006/relationships/drawing" Target="../drawings/drawing12.xml" />
  <Relationship Id="rId1" Type="http://schemas.openxmlformats.org/officeDocument/2006/relationships/printerSettings" Target="../printerSettings/printerSettings13.bin" />
  <Relationship Id="rId4" Type="http://schemas.openxmlformats.org/officeDocument/2006/relationships/comments" Target="../comments13.xml" />
</Relationships>
</file>

<file path=xl/worksheets/_rels/sheet14.xml.rels>&#65279;<?xml version="1.0" encoding="utf-8" standalone="yes"?>
<Relationships xmlns="http://schemas.openxmlformats.org/package/2006/relationships">
  <Relationship Id="rId3" Type="http://schemas.openxmlformats.org/officeDocument/2006/relationships/vmlDrawing" Target="../drawings/vmlDrawing14.vml" />
  <Relationship Id="rId2" Type="http://schemas.openxmlformats.org/officeDocument/2006/relationships/drawing" Target="../drawings/drawing13.xml" />
  <Relationship Id="rId1" Type="http://schemas.openxmlformats.org/officeDocument/2006/relationships/printerSettings" Target="../printerSettings/printerSettings14.bin" />
  <Relationship Id="rId4" Type="http://schemas.openxmlformats.org/officeDocument/2006/relationships/comments" Target="../comments14.xml" />
</Relationships>
</file>

<file path=xl/worksheets/_rels/sheet15.xml.rels>&#65279;<?xml version="1.0" encoding="utf-8" standalone="yes"?>
<Relationships xmlns="http://schemas.openxmlformats.org/package/2006/relationships">
  <Relationship Id="rId3" Type="http://schemas.openxmlformats.org/officeDocument/2006/relationships/vmlDrawing" Target="../drawings/vmlDrawing15.vml" />
  <Relationship Id="rId2" Type="http://schemas.openxmlformats.org/officeDocument/2006/relationships/drawing" Target="../drawings/drawing14.xml" />
  <Relationship Id="rId1" Type="http://schemas.openxmlformats.org/officeDocument/2006/relationships/printerSettings" Target="../printerSettings/printerSettings15.bin" />
  <Relationship Id="rId4" Type="http://schemas.openxmlformats.org/officeDocument/2006/relationships/comments" Target="../comments15.xml" />
</Relationships>
</file>

<file path=xl/worksheets/_rels/sheet16.xml.rels>&#65279;<?xml version="1.0" encoding="utf-8" standalone="yes"?>
<Relationships xmlns="http://schemas.openxmlformats.org/package/2006/relationships">
  <Relationship Id="rId3" Type="http://schemas.openxmlformats.org/officeDocument/2006/relationships/vmlDrawing" Target="../drawings/vmlDrawing16.vml" />
  <Relationship Id="rId2" Type="http://schemas.openxmlformats.org/officeDocument/2006/relationships/drawing" Target="../drawings/drawing15.xml" />
  <Relationship Id="rId1" Type="http://schemas.openxmlformats.org/officeDocument/2006/relationships/printerSettings" Target="../printerSettings/printerSettings16.bin" />
  <Relationship Id="rId4" Type="http://schemas.openxmlformats.org/officeDocument/2006/relationships/comments" Target="../comments16.xml" />
</Relationships>
</file>

<file path=xl/worksheets/_rels/sheet17.xml.rels>&#65279;<?xml version="1.0" encoding="utf-8" standalone="yes"?>
<Relationships xmlns="http://schemas.openxmlformats.org/package/2006/relationships">
  <Relationship Id="rId3" Type="http://schemas.openxmlformats.org/officeDocument/2006/relationships/vmlDrawing" Target="../drawings/vmlDrawing17.vml" />
  <Relationship Id="rId2" Type="http://schemas.openxmlformats.org/officeDocument/2006/relationships/drawing" Target="../drawings/drawing16.xml" />
  <Relationship Id="rId1" Type="http://schemas.openxmlformats.org/officeDocument/2006/relationships/printerSettings" Target="../printerSettings/printerSettings17.bin" />
  <Relationship Id="rId4" Type="http://schemas.openxmlformats.org/officeDocument/2006/relationships/comments" Target="../comments17.xml" />
</Relationships>
</file>

<file path=xl/worksheets/_rels/sheet18.xml.rels>&#65279;<?xml version="1.0" encoding="utf-8" standalone="yes"?>
<Relationships xmlns="http://schemas.openxmlformats.org/package/2006/relationships">
  <Relationship Id="rId3" Type="http://schemas.openxmlformats.org/officeDocument/2006/relationships/vmlDrawing" Target="../drawings/vmlDrawing18.vml" />
  <Relationship Id="rId2" Type="http://schemas.openxmlformats.org/officeDocument/2006/relationships/drawing" Target="../drawings/drawing17.xml" />
  <Relationship Id="rId1" Type="http://schemas.openxmlformats.org/officeDocument/2006/relationships/printerSettings" Target="../printerSettings/printerSettings18.bin" />
  <Relationship Id="rId4" Type="http://schemas.openxmlformats.org/officeDocument/2006/relationships/comments" Target="../comments18.xml" />
</Relationships>
</file>

<file path=xl/worksheets/_rels/sheet19.xml.rels>&#65279;<?xml version="1.0" encoding="utf-8" standalone="yes"?>
<Relationships xmlns="http://schemas.openxmlformats.org/package/2006/relationships">
  <Relationship Id="rId3" Type="http://schemas.openxmlformats.org/officeDocument/2006/relationships/vmlDrawing" Target="../drawings/vmlDrawing19.vml" />
  <Relationship Id="rId2" Type="http://schemas.openxmlformats.org/officeDocument/2006/relationships/drawing" Target="../drawings/drawing18.xml" />
  <Relationship Id="rId1" Type="http://schemas.openxmlformats.org/officeDocument/2006/relationships/printerSettings" Target="../printerSettings/printerSettings19.bin" />
  <Relationship Id="rId4" Type="http://schemas.openxmlformats.org/officeDocument/2006/relationships/comments" Target="../comments19.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_rels/sheet20.xml.rels>&#65279;<?xml version="1.0" encoding="utf-8" standalone="yes"?>
<Relationships xmlns="http://schemas.openxmlformats.org/package/2006/relationships">
  <Relationship Id="rId3" Type="http://schemas.openxmlformats.org/officeDocument/2006/relationships/vmlDrawing" Target="../drawings/vmlDrawing20.vml" />
  <Relationship Id="rId2" Type="http://schemas.openxmlformats.org/officeDocument/2006/relationships/drawing" Target="../drawings/drawing19.xml" />
  <Relationship Id="rId1" Type="http://schemas.openxmlformats.org/officeDocument/2006/relationships/printerSettings" Target="../printerSettings/printerSettings20.bin" />
  <Relationship Id="rId4" Type="http://schemas.openxmlformats.org/officeDocument/2006/relationships/comments" Target="../comments20.xml" />
</Relationships>
</file>

<file path=xl/worksheets/_rels/sheet21.xml.rels>&#65279;<?xml version="1.0" encoding="utf-8" standalone="yes"?>
<Relationships xmlns="http://schemas.openxmlformats.org/package/2006/relationships">
  <Relationship Id="rId3" Type="http://schemas.openxmlformats.org/officeDocument/2006/relationships/vmlDrawing" Target="../drawings/vmlDrawing21.vml" />
  <Relationship Id="rId2" Type="http://schemas.openxmlformats.org/officeDocument/2006/relationships/drawing" Target="../drawings/drawing20.xml" />
  <Relationship Id="rId1" Type="http://schemas.openxmlformats.org/officeDocument/2006/relationships/printerSettings" Target="../printerSettings/printerSettings21.bin" />
  <Relationship Id="rId4" Type="http://schemas.openxmlformats.org/officeDocument/2006/relationships/comments" Target="../comments21.xml" />
</Relationships>
</file>

<file path=xl/worksheets/_rels/sheet22.xml.rels>&#65279;<?xml version="1.0" encoding="utf-8" standalone="yes"?>
<Relationships xmlns="http://schemas.openxmlformats.org/package/2006/relationships">
  <Relationship Id="rId2" Type="http://schemas.openxmlformats.org/officeDocument/2006/relationships/drawing" Target="../drawings/drawing21.xml" />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3" Type="http://schemas.openxmlformats.org/officeDocument/2006/relationships/vmlDrawing" Target="../drawings/vmlDrawing22.vml" />
  <Relationship Id="rId2" Type="http://schemas.openxmlformats.org/officeDocument/2006/relationships/drawing" Target="../drawings/drawing22.xml" />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1" Type="http://schemas.openxmlformats.org/officeDocument/2006/relationships/printerSettings" Target="../printerSettings/printerSettings24.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2.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3.xml" />
  <Relationship Id="rId1" Type="http://schemas.openxmlformats.org/officeDocument/2006/relationships/printerSettings" Target="../printerSettings/printerSettings4.bin"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4.xml" />
  <Relationship Id="rId1" Type="http://schemas.openxmlformats.org/officeDocument/2006/relationships/printerSettings" Target="../printerSettings/printerSettings5.bin" />
  <Relationship Id="rId4" Type="http://schemas.openxmlformats.org/officeDocument/2006/relationships/comments" Target="../comments5.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6.vml" />
  <Relationship Id="rId2" Type="http://schemas.openxmlformats.org/officeDocument/2006/relationships/drawing" Target="../drawings/drawing5.xml" />
  <Relationship Id="rId1" Type="http://schemas.openxmlformats.org/officeDocument/2006/relationships/printerSettings" Target="../printerSettings/printerSettings6.bin" />
  <Relationship Id="rId4" Type="http://schemas.openxmlformats.org/officeDocument/2006/relationships/comments" Target="../comments6.xml" />
</Relationships>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7.vml" />
  <Relationship Id="rId2" Type="http://schemas.openxmlformats.org/officeDocument/2006/relationships/drawing" Target="../drawings/drawing6.xml" />
  <Relationship Id="rId1" Type="http://schemas.openxmlformats.org/officeDocument/2006/relationships/printerSettings" Target="../printerSettings/printerSettings7.bin" />
  <Relationship Id="rId4" Type="http://schemas.openxmlformats.org/officeDocument/2006/relationships/comments" Target="../comments7.xml" />
</Relationships>
</file>

<file path=xl/worksheets/_rels/sheet8.xml.rels>&#65279;<?xml version="1.0" encoding="utf-8" standalone="yes"?>
<Relationships xmlns="http://schemas.openxmlformats.org/package/2006/relationships">
  <Relationship Id="rId3" Type="http://schemas.openxmlformats.org/officeDocument/2006/relationships/vmlDrawing" Target="../drawings/vmlDrawing8.vml" />
  <Relationship Id="rId2" Type="http://schemas.openxmlformats.org/officeDocument/2006/relationships/drawing" Target="../drawings/drawing7.xml" />
  <Relationship Id="rId1" Type="http://schemas.openxmlformats.org/officeDocument/2006/relationships/printerSettings" Target="../printerSettings/printerSettings8.bin" />
  <Relationship Id="rId4" Type="http://schemas.openxmlformats.org/officeDocument/2006/relationships/comments" Target="../comments8.xml" />
</Relationships>
</file>

<file path=xl/worksheets/_rels/sheet9.xml.rels>&#65279;<?xml version="1.0" encoding="utf-8" standalone="yes"?>
<Relationships xmlns="http://schemas.openxmlformats.org/package/2006/relationships">
  <Relationship Id="rId3" Type="http://schemas.openxmlformats.org/officeDocument/2006/relationships/vmlDrawing" Target="../drawings/vmlDrawing9.vml" />
  <Relationship Id="rId2" Type="http://schemas.openxmlformats.org/officeDocument/2006/relationships/drawing" Target="../drawings/drawing8.xml" />
  <Relationship Id="rId1" Type="http://schemas.openxmlformats.org/officeDocument/2006/relationships/printerSettings" Target="../printerSettings/printerSettings9.bin" />
  <Relationship Id="rId4" Type="http://schemas.openxmlformats.org/officeDocument/2006/relationships/comments" Target="../comments9.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tabSelected="1" view="pageBreakPreview" topLeftCell="A27" zoomScaleNormal="115" zoomScaleSheetLayoutView="100" workbookViewId="0">
      <selection activeCell="Z40" sqref="Z40"/>
    </sheetView>
  </sheetViews>
  <sheetFormatPr defaultColWidth="9" defaultRowHeight="12" x14ac:dyDescent="0.15"/>
  <cols>
    <col min="1" max="1" width="1.109375" style="28" customWidth="1"/>
    <col min="2" max="2" width="3.33203125" style="28" customWidth="1"/>
    <col min="3" max="3" width="2.77734375" style="26" customWidth="1"/>
    <col min="4" max="4" width="3.109375" style="26" customWidth="1"/>
    <col min="5" max="5" width="9.6640625" style="26" customWidth="1"/>
    <col min="6" max="6" width="2.77734375" style="26" customWidth="1"/>
    <col min="7" max="7" width="9.77734375" style="26" customWidth="1"/>
    <col min="8" max="8" width="1.77734375" style="26" customWidth="1"/>
    <col min="9" max="9" width="3.77734375" style="26" customWidth="1"/>
    <col min="10" max="10" width="9.77734375" style="26" customWidth="1"/>
    <col min="11" max="11" width="1.77734375" style="26" customWidth="1"/>
    <col min="12" max="12" width="3.77734375" style="26" customWidth="1"/>
    <col min="13" max="13" width="9.77734375" style="26" customWidth="1"/>
    <col min="14" max="14" width="1.77734375" style="26" customWidth="1"/>
    <col min="15" max="15" width="4.77734375" style="26" customWidth="1"/>
    <col min="16" max="16" width="8.77734375" style="26" customWidth="1"/>
    <col min="17" max="17" width="1.77734375" style="26" customWidth="1"/>
    <col min="18" max="18" width="4.77734375" style="26" customWidth="1"/>
    <col min="19" max="19" width="0.88671875" style="26" customWidth="1"/>
    <col min="20" max="20" width="7.77734375" style="26" customWidth="1"/>
    <col min="21" max="21" width="1.33203125" style="26" customWidth="1"/>
    <col min="22" max="22" width="2.21875" style="26" customWidth="1"/>
    <col min="23" max="23" width="9" style="26"/>
    <col min="24" max="24" width="9" style="53"/>
    <col min="25" max="25" width="10.77734375" style="53" customWidth="1"/>
    <col min="26" max="26" width="9" style="53"/>
    <col min="27" max="27" width="13.33203125" style="53" customWidth="1"/>
    <col min="28" max="33" width="9" style="53"/>
    <col min="34" max="34" width="33.77734375" style="53" customWidth="1"/>
    <col min="35" max="54" width="9" style="53"/>
    <col min="55" max="16384" width="9" style="26"/>
  </cols>
  <sheetData>
    <row r="2" spans="1:54" ht="13.2" x14ac:dyDescent="0.2">
      <c r="C2" s="25" t="s">
        <v>51</v>
      </c>
    </row>
    <row r="3" spans="1:54" ht="13.2" x14ac:dyDescent="0.2">
      <c r="C3" s="25" t="s">
        <v>159</v>
      </c>
    </row>
    <row r="4" spans="1:54" s="91" customFormat="1" ht="13.2" x14ac:dyDescent="0.2">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2" x14ac:dyDescent="0.2">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2" x14ac:dyDescent="0.2">
      <c r="C6" s="25"/>
    </row>
    <row r="7" spans="1:54" ht="13.2" x14ac:dyDescent="0.2">
      <c r="C7" s="25" t="s">
        <v>2</v>
      </c>
      <c r="W7" s="25"/>
    </row>
    <row r="8" spans="1:54" s="485" customFormat="1" ht="13.2" x14ac:dyDescent="0.2">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2" x14ac:dyDescent="0.2">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2" x14ac:dyDescent="0.2">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2" x14ac:dyDescent="0.2">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2" x14ac:dyDescent="0.2">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2" x14ac:dyDescent="0.2">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2" x14ac:dyDescent="0.2">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2" x14ac:dyDescent="0.2">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2" x14ac:dyDescent="0.2">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2" hidden="1" x14ac:dyDescent="0.2">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2">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2" x14ac:dyDescent="0.2">
      <c r="C19" s="25"/>
      <c r="D19" s="91"/>
      <c r="E19" s="91"/>
      <c r="F19" s="91"/>
      <c r="G19" s="91"/>
      <c r="H19" s="91"/>
      <c r="I19" s="91"/>
      <c r="J19" s="91"/>
      <c r="K19" s="91"/>
      <c r="L19" s="91"/>
      <c r="M19" s="91"/>
      <c r="N19" s="91"/>
      <c r="O19" s="91"/>
      <c r="P19" s="91"/>
      <c r="Q19" s="91"/>
      <c r="R19" s="91"/>
      <c r="W19" s="25"/>
      <c r="X19" s="106"/>
      <c r="Y19" s="107"/>
    </row>
    <row r="20" spans="1:56" ht="13.2" x14ac:dyDescent="0.2">
      <c r="C20" s="25" t="s">
        <v>3</v>
      </c>
      <c r="D20" s="27"/>
      <c r="F20" s="91"/>
      <c r="G20" s="91"/>
      <c r="H20" s="91"/>
      <c r="I20" s="91"/>
      <c r="J20" s="91"/>
      <c r="K20" s="91"/>
      <c r="L20" s="91"/>
      <c r="M20" s="91"/>
      <c r="N20" s="91"/>
      <c r="O20" s="91"/>
      <c r="P20" s="91"/>
      <c r="Q20" s="91"/>
      <c r="R20" s="91"/>
      <c r="W20" s="25"/>
      <c r="X20" s="106"/>
      <c r="Y20" s="107"/>
    </row>
    <row r="21" spans="1:56" ht="13.2" x14ac:dyDescent="0.2">
      <c r="C21" s="716"/>
      <c r="D21" s="717"/>
      <c r="E21" s="25" t="s">
        <v>50</v>
      </c>
      <c r="W21" s="25"/>
      <c r="X21" s="106"/>
      <c r="Y21" s="107"/>
    </row>
    <row r="22" spans="1:56" ht="13.2" x14ac:dyDescent="0.2">
      <c r="C22" s="718" t="s">
        <v>395</v>
      </c>
      <c r="D22" s="719"/>
      <c r="E22" s="25" t="s">
        <v>384</v>
      </c>
      <c r="W22" s="25"/>
      <c r="X22" s="107"/>
      <c r="Y22" s="107"/>
    </row>
    <row r="23" spans="1:56" ht="13.2" x14ac:dyDescent="0.2">
      <c r="C23" s="720" t="s">
        <v>396</v>
      </c>
      <c r="D23" s="721"/>
      <c r="E23" s="25" t="s">
        <v>1</v>
      </c>
      <c r="W23" s="25"/>
      <c r="X23" s="107"/>
      <c r="Y23" s="107"/>
    </row>
    <row r="24" spans="1:56" ht="13.2" x14ac:dyDescent="0.2">
      <c r="C24" s="722" t="s">
        <v>397</v>
      </c>
      <c r="D24" s="723"/>
      <c r="E24" s="25" t="s">
        <v>46</v>
      </c>
      <c r="W24" s="25"/>
      <c r="X24" s="107"/>
      <c r="Y24" s="107"/>
    </row>
    <row r="25" spans="1:56" ht="13.2" x14ac:dyDescent="0.2">
      <c r="C25" s="724" t="s">
        <v>398</v>
      </c>
      <c r="D25" s="725"/>
      <c r="E25" s="489" t="s">
        <v>388</v>
      </c>
      <c r="W25" s="25"/>
      <c r="X25" s="106"/>
      <c r="Y25" s="107"/>
    </row>
    <row r="26" spans="1:56" ht="13.2" x14ac:dyDescent="0.2">
      <c r="C26" s="29"/>
      <c r="D26" s="29"/>
      <c r="E26" s="489" t="s">
        <v>383</v>
      </c>
      <c r="W26" s="25"/>
      <c r="X26" s="106"/>
      <c r="Y26" s="107"/>
      <c r="AA26" s="109"/>
    </row>
    <row r="27" spans="1:56" ht="13.8" thickBot="1" x14ac:dyDescent="0.25">
      <c r="C27" s="29"/>
      <c r="D27" s="29"/>
      <c r="E27" s="593"/>
      <c r="U27" s="117"/>
      <c r="V27" s="117"/>
      <c r="W27" s="117"/>
      <c r="X27" s="26"/>
      <c r="Y27" s="25"/>
      <c r="Z27" s="106"/>
      <c r="AA27" s="429"/>
      <c r="BC27" s="53"/>
      <c r="BD27" s="53"/>
    </row>
    <row r="28" spans="1:56" ht="13.2" x14ac:dyDescent="0.2">
      <c r="A28" s="26">
        <v>14</v>
      </c>
      <c r="C28" s="29"/>
      <c r="D28" s="29"/>
      <c r="E28" s="593"/>
      <c r="F28" s="29"/>
      <c r="G28" s="29"/>
      <c r="H28" s="29"/>
      <c r="P28" s="756" t="s">
        <v>356</v>
      </c>
      <c r="Q28" s="761" t="s">
        <v>114</v>
      </c>
      <c r="R28" s="762"/>
      <c r="S28" s="763"/>
      <c r="T28" s="577" t="s">
        <v>115</v>
      </c>
      <c r="U28" s="373"/>
      <c r="V28" s="373"/>
      <c r="X28" s="25"/>
      <c r="Y28" s="106"/>
      <c r="Z28" s="107"/>
      <c r="BC28" s="53"/>
    </row>
    <row r="29" spans="1:56" ht="20.100000000000001" customHeight="1" thickBot="1" x14ac:dyDescent="0.25">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2" x14ac:dyDescent="0.2">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2" x14ac:dyDescent="0.2">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2">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x14ac:dyDescent="0.2">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199999999999999" customHeight="1" x14ac:dyDescent="0.2">
      <c r="C34" s="96"/>
      <c r="D34" s="30"/>
      <c r="E34" s="30"/>
      <c r="F34" s="30"/>
      <c r="G34" s="30"/>
      <c r="H34" s="30"/>
      <c r="I34" s="30"/>
      <c r="J34" s="30"/>
      <c r="K34" s="30"/>
      <c r="L34" s="30"/>
      <c r="M34" s="30"/>
      <c r="N34" s="30"/>
      <c r="O34" s="30"/>
      <c r="P34" s="30"/>
      <c r="Q34" s="30"/>
      <c r="R34" s="30"/>
      <c r="S34" s="30"/>
      <c r="T34" s="30"/>
      <c r="U34" s="97"/>
      <c r="W34" s="25"/>
      <c r="X34" s="106"/>
      <c r="Y34" s="107"/>
    </row>
    <row r="35" spans="1:25" ht="14.4" x14ac:dyDescent="0.2">
      <c r="C35" s="96"/>
      <c r="D35" s="30"/>
      <c r="E35" s="30"/>
      <c r="F35" s="30"/>
      <c r="G35" s="30"/>
      <c r="H35" s="30"/>
      <c r="I35" s="30"/>
      <c r="J35" s="30"/>
      <c r="K35" s="30"/>
      <c r="L35" s="30"/>
      <c r="M35" s="30"/>
      <c r="N35" s="30"/>
      <c r="O35" s="30"/>
      <c r="P35" s="770" t="s">
        <v>446</v>
      </c>
      <c r="Q35" s="771"/>
      <c r="R35" s="771"/>
      <c r="S35" s="771"/>
      <c r="T35" s="772"/>
      <c r="U35" s="773"/>
      <c r="W35" s="25"/>
      <c r="X35" s="106"/>
      <c r="Y35" s="107"/>
    </row>
    <row r="36" spans="1:25" ht="13.2" x14ac:dyDescent="0.2">
      <c r="C36" s="96"/>
      <c r="D36" s="30"/>
      <c r="E36" s="30"/>
      <c r="F36" s="30"/>
      <c r="G36" s="30"/>
      <c r="H36" s="30"/>
      <c r="I36" s="30"/>
      <c r="J36" s="30"/>
      <c r="K36" s="30"/>
      <c r="L36" s="30"/>
      <c r="M36" s="30"/>
      <c r="N36" s="30"/>
      <c r="O36" s="30"/>
      <c r="P36" s="30"/>
      <c r="Q36" s="30"/>
      <c r="R36" s="30"/>
      <c r="S36" s="374"/>
      <c r="T36" s="374"/>
      <c r="U36" s="98"/>
      <c r="W36" s="25"/>
      <c r="X36" s="106"/>
      <c r="Y36" s="107"/>
    </row>
    <row r="37" spans="1:25" ht="13.2" x14ac:dyDescent="0.2">
      <c r="C37" s="768" t="s">
        <v>461</v>
      </c>
      <c r="D37" s="769"/>
      <c r="E37" s="769"/>
      <c r="F37" s="769"/>
      <c r="G37" s="594" t="s">
        <v>5</v>
      </c>
      <c r="H37" s="594"/>
      <c r="I37" s="30"/>
      <c r="J37" s="30"/>
      <c r="K37" s="30"/>
      <c r="L37" s="30"/>
      <c r="M37" s="30"/>
      <c r="N37" s="30"/>
      <c r="O37" s="30"/>
      <c r="P37" s="30"/>
      <c r="Q37" s="30"/>
      <c r="R37" s="30"/>
      <c r="S37" s="30"/>
      <c r="T37" s="30"/>
      <c r="U37" s="97"/>
      <c r="W37" s="25"/>
      <c r="X37" s="106"/>
      <c r="Y37" s="107"/>
    </row>
    <row r="38" spans="1:25" ht="13.2" x14ac:dyDescent="0.2">
      <c r="C38" s="96"/>
      <c r="D38" s="30"/>
      <c r="E38" s="30"/>
      <c r="F38" s="30"/>
      <c r="G38" s="30"/>
      <c r="H38" s="30"/>
      <c r="I38" s="30"/>
      <c r="J38" s="30"/>
      <c r="K38" s="30"/>
      <c r="L38" s="30"/>
      <c r="M38" s="30"/>
      <c r="N38" s="30"/>
      <c r="O38" s="30"/>
      <c r="P38" s="30"/>
      <c r="Q38" s="30"/>
      <c r="R38" s="30"/>
      <c r="S38" s="30"/>
      <c r="T38" s="30"/>
      <c r="U38" s="97"/>
      <c r="W38" s="25"/>
      <c r="X38" s="106"/>
      <c r="Y38" s="107"/>
    </row>
    <row r="39" spans="1:25" ht="13.2" x14ac:dyDescent="0.2">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2">
      <c r="C40" s="96"/>
      <c r="D40" s="30"/>
      <c r="E40" s="30"/>
      <c r="F40" s="30"/>
      <c r="G40" s="30"/>
      <c r="H40" s="30"/>
      <c r="I40" s="31"/>
      <c r="J40" s="31" t="s">
        <v>6</v>
      </c>
      <c r="K40" s="31"/>
      <c r="L40" s="774" t="s">
        <v>462</v>
      </c>
      <c r="M40" s="774"/>
      <c r="N40" s="774"/>
      <c r="O40" s="774"/>
      <c r="P40" s="774"/>
      <c r="Q40" s="774"/>
      <c r="R40" s="774"/>
      <c r="S40" s="774"/>
      <c r="T40" s="774"/>
      <c r="U40" s="775"/>
      <c r="W40" s="25"/>
      <c r="X40" s="106"/>
    </row>
    <row r="41" spans="1:25" ht="26.25" customHeight="1" x14ac:dyDescent="0.15">
      <c r="C41" s="96"/>
      <c r="D41" s="30"/>
      <c r="E41" s="30"/>
      <c r="F41" s="30"/>
      <c r="G41" s="30"/>
      <c r="H41" s="30"/>
      <c r="I41" s="31"/>
      <c r="J41" s="31" t="s">
        <v>7</v>
      </c>
      <c r="K41" s="31"/>
      <c r="L41" s="774" t="s">
        <v>463</v>
      </c>
      <c r="M41" s="774"/>
      <c r="N41" s="774"/>
      <c r="O41" s="774"/>
      <c r="P41" s="774"/>
      <c r="Q41" s="774"/>
      <c r="R41" s="774"/>
      <c r="S41" s="774"/>
      <c r="T41" s="774"/>
      <c r="U41" s="775"/>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2" x14ac:dyDescent="0.2">
      <c r="C43" s="96"/>
      <c r="D43" s="30"/>
      <c r="E43" s="30"/>
      <c r="F43" s="30"/>
      <c r="G43" s="30"/>
      <c r="H43" s="30"/>
      <c r="I43" s="30"/>
      <c r="J43" s="30"/>
      <c r="K43" s="30"/>
      <c r="L43" s="32"/>
      <c r="M43" s="32" t="s">
        <v>9</v>
      </c>
      <c r="N43" s="32"/>
      <c r="O43" s="776" t="s">
        <v>466</v>
      </c>
      <c r="P43" s="776"/>
      <c r="Q43" s="776"/>
      <c r="R43" s="776"/>
      <c r="S43" s="776"/>
      <c r="T43" s="776"/>
      <c r="U43" s="777"/>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43" t="s">
        <v>405</v>
      </c>
      <c r="D46" s="744"/>
      <c r="E46" s="744"/>
      <c r="F46" s="744"/>
      <c r="G46" s="744"/>
      <c r="H46" s="744"/>
      <c r="I46" s="744"/>
      <c r="J46" s="744"/>
      <c r="K46" s="744"/>
      <c r="L46" s="744"/>
      <c r="M46" s="744"/>
      <c r="N46" s="744"/>
      <c r="O46" s="744"/>
      <c r="P46" s="744"/>
      <c r="Q46" s="744"/>
      <c r="R46" s="744"/>
      <c r="S46" s="744"/>
      <c r="T46" s="744"/>
      <c r="U46" s="745"/>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6" t="s">
        <v>10</v>
      </c>
      <c r="D48" s="746"/>
      <c r="E48" s="747"/>
      <c r="F48" s="732" t="s">
        <v>464</v>
      </c>
      <c r="G48" s="733"/>
      <c r="H48" s="733"/>
      <c r="I48" s="734"/>
      <c r="J48" s="734"/>
      <c r="K48" s="734"/>
      <c r="L48" s="734"/>
      <c r="M48" s="734"/>
      <c r="N48" s="734"/>
      <c r="O48" s="734"/>
      <c r="P48" s="640" t="s">
        <v>431</v>
      </c>
      <c r="Q48" s="751"/>
      <c r="R48" s="751"/>
      <c r="S48" s="751"/>
      <c r="T48" s="751"/>
      <c r="U48" s="752"/>
    </row>
    <row r="49" spans="3:54" ht="21.75" customHeight="1" x14ac:dyDescent="0.15">
      <c r="C49" s="748"/>
      <c r="D49" s="749"/>
      <c r="E49" s="750"/>
      <c r="F49" s="735"/>
      <c r="G49" s="736"/>
      <c r="H49" s="736"/>
      <c r="I49" s="736"/>
      <c r="J49" s="736"/>
      <c r="K49" s="736"/>
      <c r="L49" s="736"/>
      <c r="M49" s="736"/>
      <c r="N49" s="736"/>
      <c r="O49" s="736"/>
      <c r="P49" s="753">
        <v>2054</v>
      </c>
      <c r="Q49" s="754"/>
      <c r="R49" s="754"/>
      <c r="S49" s="754"/>
      <c r="T49" s="754"/>
      <c r="U49" s="755"/>
    </row>
    <row r="50" spans="3:54" ht="26.25" customHeight="1" x14ac:dyDescent="0.15">
      <c r="C50" s="726" t="s">
        <v>11</v>
      </c>
      <c r="D50" s="727"/>
      <c r="E50" s="728"/>
      <c r="F50" s="737" t="s">
        <v>465</v>
      </c>
      <c r="G50" s="738"/>
      <c r="H50" s="738"/>
      <c r="I50" s="738"/>
      <c r="J50" s="738"/>
      <c r="K50" s="738"/>
      <c r="L50" s="738"/>
      <c r="M50" s="738"/>
      <c r="N50" s="592" t="s">
        <v>172</v>
      </c>
      <c r="O50" s="595"/>
      <c r="P50" s="596"/>
      <c r="Q50" s="741" t="s">
        <v>469</v>
      </c>
      <c r="R50" s="741"/>
      <c r="S50" s="741"/>
      <c r="T50" s="741"/>
      <c r="U50" s="742"/>
    </row>
    <row r="51" spans="3:54" ht="26.25" customHeight="1" x14ac:dyDescent="0.15">
      <c r="C51" s="729"/>
      <c r="D51" s="730"/>
      <c r="E51" s="731"/>
      <c r="F51" s="739"/>
      <c r="G51" s="740"/>
      <c r="H51" s="740"/>
      <c r="I51" s="740"/>
      <c r="J51" s="740"/>
      <c r="K51" s="740"/>
      <c r="L51" s="740"/>
      <c r="M51" s="740"/>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2">
      <c r="C54" s="202"/>
      <c r="D54" s="203" t="s">
        <v>288</v>
      </c>
      <c r="E54" s="207" t="s">
        <v>12</v>
      </c>
      <c r="F54" s="648" t="s">
        <v>467</v>
      </c>
      <c r="G54" s="649"/>
      <c r="H54" s="649"/>
      <c r="I54" s="649"/>
      <c r="J54" s="649"/>
      <c r="K54" s="649"/>
      <c r="L54" s="38" t="s">
        <v>48</v>
      </c>
      <c r="M54" s="38"/>
      <c r="N54" s="655" t="s">
        <v>468</v>
      </c>
      <c r="O54" s="655"/>
      <c r="P54" s="655"/>
      <c r="Q54" s="655"/>
      <c r="R54" s="655"/>
      <c r="S54" s="655"/>
      <c r="T54" s="655"/>
      <c r="U54" s="656"/>
      <c r="V54" s="34"/>
      <c r="W54" s="53"/>
      <c r="BB54" s="26"/>
    </row>
    <row r="55" spans="3:54" ht="27" customHeight="1" x14ac:dyDescent="0.2">
      <c r="C55" s="204"/>
      <c r="D55" s="573" t="s">
        <v>289</v>
      </c>
      <c r="E55" s="505" t="s">
        <v>240</v>
      </c>
      <c r="F55" s="663" t="s">
        <v>278</v>
      </c>
      <c r="G55" s="664"/>
      <c r="H55" s="664"/>
      <c r="I55" s="665"/>
      <c r="J55" s="657" t="s">
        <v>281</v>
      </c>
      <c r="K55" s="658"/>
      <c r="L55" s="658"/>
      <c r="M55" s="659"/>
      <c r="N55" s="650">
        <v>691522</v>
      </c>
      <c r="O55" s="651"/>
      <c r="P55" s="651"/>
      <c r="Q55" s="651"/>
      <c r="R55" s="651"/>
      <c r="S55" s="282" t="s">
        <v>285</v>
      </c>
      <c r="T55" s="282"/>
      <c r="U55" s="327"/>
      <c r="W55" s="34"/>
    </row>
    <row r="56" spans="3:54" ht="27" customHeight="1" x14ac:dyDescent="0.2">
      <c r="C56" s="204"/>
      <c r="D56" s="205"/>
      <c r="E56" s="206"/>
      <c r="F56" s="663" t="s">
        <v>279</v>
      </c>
      <c r="G56" s="664"/>
      <c r="H56" s="664"/>
      <c r="I56" s="665"/>
      <c r="J56" s="657" t="s">
        <v>284</v>
      </c>
      <c r="K56" s="658"/>
      <c r="L56" s="658"/>
      <c r="M56" s="659"/>
      <c r="N56" s="650"/>
      <c r="O56" s="651"/>
      <c r="P56" s="651"/>
      <c r="Q56" s="651"/>
      <c r="R56" s="651"/>
      <c r="S56" s="282" t="s">
        <v>285</v>
      </c>
      <c r="T56" s="282"/>
      <c r="U56" s="327"/>
      <c r="W56" s="34"/>
    </row>
    <row r="57" spans="3:54" ht="27" customHeight="1" x14ac:dyDescent="0.2">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2">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2">
      <c r="C59" s="204"/>
      <c r="D59" s="366"/>
      <c r="E59" s="579"/>
      <c r="F59" s="293" t="s">
        <v>358</v>
      </c>
      <c r="G59" s="591"/>
      <c r="H59" s="591"/>
      <c r="I59" s="591"/>
      <c r="J59" s="319"/>
      <c r="K59" s="319"/>
      <c r="L59" s="319"/>
      <c r="M59" s="319"/>
      <c r="N59" s="319"/>
      <c r="O59" s="590"/>
      <c r="P59" s="590"/>
      <c r="Q59" s="590"/>
      <c r="R59" s="590"/>
      <c r="S59" s="433"/>
      <c r="T59" s="386"/>
      <c r="U59" s="369"/>
      <c r="W59" s="34"/>
    </row>
    <row r="60" spans="3:54" ht="28.2" customHeight="1" x14ac:dyDescent="0.2">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2">
      <c r="C61" s="597"/>
      <c r="D61" s="574" t="s">
        <v>290</v>
      </c>
      <c r="E61" s="575" t="s">
        <v>241</v>
      </c>
      <c r="F61" s="652">
        <v>621</v>
      </c>
      <c r="G61" s="653"/>
      <c r="H61" s="653"/>
      <c r="I61" s="653"/>
      <c r="J61" s="653"/>
      <c r="K61" s="653"/>
      <c r="L61" s="653"/>
      <c r="M61" s="653"/>
      <c r="N61" s="653"/>
      <c r="O61" s="653"/>
      <c r="P61" s="653"/>
      <c r="Q61" s="653"/>
      <c r="R61" s="653"/>
      <c r="S61" s="653"/>
      <c r="T61" s="653"/>
      <c r="U61" s="654"/>
      <c r="W61" s="34"/>
    </row>
    <row r="62" spans="3:54" ht="13.95" customHeight="1" x14ac:dyDescent="0.2">
      <c r="C62" s="597"/>
      <c r="D62" s="576"/>
      <c r="E62" s="505"/>
      <c r="F62" s="699" t="s">
        <v>447</v>
      </c>
      <c r="G62" s="700"/>
      <c r="H62" s="700"/>
      <c r="I62" s="700"/>
      <c r="J62" s="700"/>
      <c r="K62" s="700"/>
      <c r="L62" s="700"/>
      <c r="M62" s="700"/>
      <c r="N62" s="700"/>
      <c r="O62" s="700"/>
      <c r="P62" s="700"/>
      <c r="Q62" s="700"/>
      <c r="R62" s="700"/>
      <c r="S62" s="700"/>
      <c r="T62" s="700"/>
      <c r="U62" s="701"/>
      <c r="W62" s="34" t="s">
        <v>445</v>
      </c>
    </row>
    <row r="63" spans="3:54" ht="13.95" customHeight="1" x14ac:dyDescent="0.2">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3.95" customHeight="1" x14ac:dyDescent="0.2">
      <c r="C64" s="597"/>
      <c r="D64" s="580"/>
      <c r="E64" s="667"/>
      <c r="F64" s="680"/>
      <c r="G64" s="681"/>
      <c r="H64" s="681"/>
      <c r="I64" s="681"/>
      <c r="J64" s="681"/>
      <c r="K64" s="681"/>
      <c r="L64" s="681"/>
      <c r="M64" s="681"/>
      <c r="N64" s="681"/>
      <c r="O64" s="681"/>
      <c r="P64" s="681"/>
      <c r="Q64" s="681"/>
      <c r="R64" s="681"/>
      <c r="S64" s="681"/>
      <c r="T64" s="681"/>
      <c r="U64" s="682"/>
      <c r="W64" s="34"/>
    </row>
    <row r="65" spans="3:23" ht="13.95" customHeight="1" x14ac:dyDescent="0.2">
      <c r="C65" s="597"/>
      <c r="D65" s="580"/>
      <c r="E65" s="667"/>
      <c r="F65" s="680"/>
      <c r="G65" s="681"/>
      <c r="H65" s="681"/>
      <c r="I65" s="681"/>
      <c r="J65" s="681"/>
      <c r="K65" s="681"/>
      <c r="L65" s="681"/>
      <c r="M65" s="681"/>
      <c r="N65" s="681"/>
      <c r="O65" s="681"/>
      <c r="P65" s="681"/>
      <c r="Q65" s="681"/>
      <c r="R65" s="681"/>
      <c r="S65" s="681"/>
      <c r="T65" s="681"/>
      <c r="U65" s="682"/>
      <c r="W65" s="34"/>
    </row>
    <row r="66" spans="3:23" ht="13.95" customHeight="1" x14ac:dyDescent="0.2">
      <c r="C66" s="597"/>
      <c r="D66" s="580"/>
      <c r="E66" s="667"/>
      <c r="F66" s="680"/>
      <c r="G66" s="681"/>
      <c r="H66" s="681"/>
      <c r="I66" s="681"/>
      <c r="J66" s="681"/>
      <c r="K66" s="681"/>
      <c r="L66" s="681"/>
      <c r="M66" s="681"/>
      <c r="N66" s="681"/>
      <c r="O66" s="681"/>
      <c r="P66" s="681"/>
      <c r="Q66" s="681"/>
      <c r="R66" s="681"/>
      <c r="S66" s="681"/>
      <c r="T66" s="681"/>
      <c r="U66" s="682"/>
      <c r="W66" s="34"/>
    </row>
    <row r="67" spans="3:23" ht="13.95" customHeight="1" x14ac:dyDescent="0.2">
      <c r="C67" s="597"/>
      <c r="D67" s="668" t="s">
        <v>414</v>
      </c>
      <c r="E67" s="669"/>
      <c r="F67" s="680"/>
      <c r="G67" s="681"/>
      <c r="H67" s="681"/>
      <c r="I67" s="681"/>
      <c r="J67" s="681"/>
      <c r="K67" s="681"/>
      <c r="L67" s="681"/>
      <c r="M67" s="681"/>
      <c r="N67" s="681"/>
      <c r="O67" s="681"/>
      <c r="P67" s="681"/>
      <c r="Q67" s="681"/>
      <c r="R67" s="681"/>
      <c r="S67" s="681"/>
      <c r="T67" s="681"/>
      <c r="U67" s="682"/>
      <c r="W67" s="34"/>
    </row>
    <row r="68" spans="3:23" ht="13.95" customHeight="1" x14ac:dyDescent="0.2">
      <c r="C68" s="597"/>
      <c r="D68" s="670"/>
      <c r="E68" s="669"/>
      <c r="F68" s="680"/>
      <c r="G68" s="681"/>
      <c r="H68" s="681"/>
      <c r="I68" s="681"/>
      <c r="J68" s="681"/>
      <c r="K68" s="681"/>
      <c r="L68" s="681"/>
      <c r="M68" s="681"/>
      <c r="N68" s="681"/>
      <c r="O68" s="681"/>
      <c r="P68" s="681"/>
      <c r="Q68" s="681"/>
      <c r="R68" s="681"/>
      <c r="S68" s="681"/>
      <c r="T68" s="681"/>
      <c r="U68" s="682"/>
      <c r="W68" s="34"/>
    </row>
    <row r="69" spans="3:23" ht="13.95" customHeight="1" x14ac:dyDescent="0.2">
      <c r="C69" s="597"/>
      <c r="D69" s="670"/>
      <c r="E69" s="669"/>
      <c r="F69" s="680"/>
      <c r="G69" s="681"/>
      <c r="H69" s="681"/>
      <c r="I69" s="681"/>
      <c r="J69" s="681"/>
      <c r="K69" s="681"/>
      <c r="L69" s="681"/>
      <c r="M69" s="681"/>
      <c r="N69" s="681"/>
      <c r="O69" s="681"/>
      <c r="P69" s="681"/>
      <c r="Q69" s="681"/>
      <c r="R69" s="681"/>
      <c r="S69" s="681"/>
      <c r="T69" s="681"/>
      <c r="U69" s="682"/>
      <c r="W69" s="34"/>
    </row>
    <row r="70" spans="3:23" ht="13.95" customHeight="1" x14ac:dyDescent="0.2">
      <c r="C70" s="597"/>
      <c r="D70" s="670"/>
      <c r="E70" s="669"/>
      <c r="F70" s="680"/>
      <c r="G70" s="681"/>
      <c r="H70" s="681"/>
      <c r="I70" s="681"/>
      <c r="J70" s="681"/>
      <c r="K70" s="681"/>
      <c r="L70" s="681"/>
      <c r="M70" s="681"/>
      <c r="N70" s="681"/>
      <c r="O70" s="681"/>
      <c r="P70" s="681"/>
      <c r="Q70" s="681"/>
      <c r="R70" s="681"/>
      <c r="S70" s="681"/>
      <c r="T70" s="681"/>
      <c r="U70" s="682"/>
      <c r="W70" s="34"/>
    </row>
    <row r="71" spans="3:23" ht="13.95" customHeight="1" x14ac:dyDescent="0.2">
      <c r="C71" s="597"/>
      <c r="D71" s="670"/>
      <c r="E71" s="669"/>
      <c r="F71" s="680"/>
      <c r="G71" s="681"/>
      <c r="H71" s="681"/>
      <c r="I71" s="681"/>
      <c r="J71" s="681"/>
      <c r="K71" s="681"/>
      <c r="L71" s="681"/>
      <c r="M71" s="681"/>
      <c r="N71" s="681"/>
      <c r="O71" s="681"/>
      <c r="P71" s="681"/>
      <c r="Q71" s="681"/>
      <c r="R71" s="681"/>
      <c r="S71" s="681"/>
      <c r="T71" s="681"/>
      <c r="U71" s="682"/>
      <c r="W71" s="34"/>
    </row>
    <row r="72" spans="3:23" ht="13.95" customHeight="1" x14ac:dyDescent="0.2">
      <c r="C72" s="598"/>
      <c r="D72" s="581"/>
      <c r="E72" s="506"/>
      <c r="F72" s="683"/>
      <c r="G72" s="684"/>
      <c r="H72" s="684"/>
      <c r="I72" s="684"/>
      <c r="J72" s="684"/>
      <c r="K72" s="684"/>
      <c r="L72" s="684"/>
      <c r="M72" s="684"/>
      <c r="N72" s="684"/>
      <c r="O72" s="684"/>
      <c r="P72" s="684"/>
      <c r="Q72" s="684"/>
      <c r="R72" s="684"/>
      <c r="S72" s="684"/>
      <c r="T72" s="684"/>
      <c r="U72" s="685"/>
      <c r="W72" s="34"/>
    </row>
    <row r="73" spans="3:23" ht="13.95" customHeight="1" x14ac:dyDescent="0.2">
      <c r="C73" s="599"/>
      <c r="D73" s="443"/>
      <c r="E73" s="444"/>
      <c r="F73" s="590"/>
      <c r="G73" s="590"/>
      <c r="H73" s="590"/>
      <c r="I73" s="590"/>
      <c r="J73" s="590"/>
      <c r="K73" s="590"/>
      <c r="L73" s="590"/>
      <c r="M73" s="590"/>
      <c r="N73" s="590"/>
      <c r="O73" s="590"/>
      <c r="P73" s="590"/>
      <c r="Q73" s="590"/>
      <c r="R73" s="590"/>
      <c r="S73" s="590"/>
      <c r="T73" s="590"/>
      <c r="U73" s="590"/>
      <c r="V73" s="49"/>
      <c r="W73" s="483"/>
    </row>
    <row r="74" spans="3:23" ht="13.2" customHeight="1" x14ac:dyDescent="0.2">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2">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2">
      <c r="C76" s="208"/>
      <c r="D76" s="196" t="s">
        <v>243</v>
      </c>
      <c r="E76" s="197"/>
      <c r="F76" s="40"/>
      <c r="G76" s="40"/>
      <c r="H76" s="40"/>
      <c r="I76" s="41"/>
      <c r="J76" s="41"/>
      <c r="K76" s="41"/>
      <c r="L76" s="42"/>
      <c r="M76" s="42"/>
      <c r="N76" s="42"/>
      <c r="O76" s="43"/>
      <c r="P76" s="43"/>
      <c r="Q76" s="43"/>
      <c r="R76" s="43"/>
      <c r="S76" s="41"/>
      <c r="T76" s="375"/>
      <c r="U76" s="387"/>
      <c r="W76" s="34"/>
    </row>
    <row r="77" spans="3:23" ht="13.95" customHeight="1" x14ac:dyDescent="0.2">
      <c r="C77" s="442"/>
      <c r="D77" s="693" t="s">
        <v>448</v>
      </c>
      <c r="E77" s="694"/>
      <c r="F77" s="694"/>
      <c r="G77" s="694"/>
      <c r="H77" s="694"/>
      <c r="I77" s="694"/>
      <c r="J77" s="694"/>
      <c r="K77" s="694"/>
      <c r="L77" s="694"/>
      <c r="M77" s="694"/>
      <c r="N77" s="694"/>
      <c r="O77" s="694"/>
      <c r="P77" s="694"/>
      <c r="Q77" s="694"/>
      <c r="R77" s="694"/>
      <c r="S77" s="694"/>
      <c r="T77" s="694"/>
      <c r="U77" s="695"/>
      <c r="W77" s="34" t="s">
        <v>445</v>
      </c>
    </row>
    <row r="78" spans="3:23" ht="13.95" customHeight="1" x14ac:dyDescent="0.2">
      <c r="C78" s="442"/>
      <c r="D78" s="693"/>
      <c r="E78" s="694"/>
      <c r="F78" s="694"/>
      <c r="G78" s="694"/>
      <c r="H78" s="694"/>
      <c r="I78" s="694"/>
      <c r="J78" s="694"/>
      <c r="K78" s="694"/>
      <c r="L78" s="694"/>
      <c r="M78" s="694"/>
      <c r="N78" s="694"/>
      <c r="O78" s="694"/>
      <c r="P78" s="694"/>
      <c r="Q78" s="694"/>
      <c r="R78" s="694"/>
      <c r="S78" s="694"/>
      <c r="T78" s="694"/>
      <c r="U78" s="695"/>
      <c r="W78" s="34"/>
    </row>
    <row r="79" spans="3:23" ht="13.95" customHeight="1" x14ac:dyDescent="0.2">
      <c r="C79" s="442"/>
      <c r="D79" s="693"/>
      <c r="E79" s="694"/>
      <c r="F79" s="694"/>
      <c r="G79" s="694"/>
      <c r="H79" s="694"/>
      <c r="I79" s="694"/>
      <c r="J79" s="694"/>
      <c r="K79" s="694"/>
      <c r="L79" s="694"/>
      <c r="M79" s="694"/>
      <c r="N79" s="694"/>
      <c r="O79" s="694"/>
      <c r="P79" s="694"/>
      <c r="Q79" s="694"/>
      <c r="R79" s="694"/>
      <c r="S79" s="694"/>
      <c r="T79" s="694"/>
      <c r="U79" s="695"/>
      <c r="W79" s="34"/>
    </row>
    <row r="80" spans="3:23" ht="13.95" customHeight="1" x14ac:dyDescent="0.2">
      <c r="C80" s="442"/>
      <c r="D80" s="693"/>
      <c r="E80" s="694"/>
      <c r="F80" s="694"/>
      <c r="G80" s="694"/>
      <c r="H80" s="694"/>
      <c r="I80" s="694"/>
      <c r="J80" s="694"/>
      <c r="K80" s="694"/>
      <c r="L80" s="694"/>
      <c r="M80" s="694"/>
      <c r="N80" s="694"/>
      <c r="O80" s="694"/>
      <c r="P80" s="694"/>
      <c r="Q80" s="694"/>
      <c r="R80" s="694"/>
      <c r="S80" s="694"/>
      <c r="T80" s="694"/>
      <c r="U80" s="695"/>
      <c r="W80" s="34"/>
    </row>
    <row r="81" spans="1:56" ht="13.95" customHeight="1" x14ac:dyDescent="0.2">
      <c r="C81" s="442"/>
      <c r="D81" s="693"/>
      <c r="E81" s="694"/>
      <c r="F81" s="694"/>
      <c r="G81" s="694"/>
      <c r="H81" s="694"/>
      <c r="I81" s="694"/>
      <c r="J81" s="694"/>
      <c r="K81" s="694"/>
      <c r="L81" s="694"/>
      <c r="M81" s="694"/>
      <c r="N81" s="694"/>
      <c r="O81" s="694"/>
      <c r="P81" s="694"/>
      <c r="Q81" s="694"/>
      <c r="R81" s="694"/>
      <c r="S81" s="694"/>
      <c r="T81" s="694"/>
      <c r="U81" s="695"/>
      <c r="W81" s="34"/>
    </row>
    <row r="82" spans="1:56" ht="13.95" customHeight="1" x14ac:dyDescent="0.2">
      <c r="C82" s="442"/>
      <c r="D82" s="693"/>
      <c r="E82" s="694"/>
      <c r="F82" s="694"/>
      <c r="G82" s="694"/>
      <c r="H82" s="694"/>
      <c r="I82" s="694"/>
      <c r="J82" s="694"/>
      <c r="K82" s="694"/>
      <c r="L82" s="694"/>
      <c r="M82" s="694"/>
      <c r="N82" s="694"/>
      <c r="O82" s="694"/>
      <c r="P82" s="694"/>
      <c r="Q82" s="694"/>
      <c r="R82" s="694"/>
      <c r="S82" s="694"/>
      <c r="T82" s="694"/>
      <c r="U82" s="695"/>
      <c r="W82" s="34"/>
    </row>
    <row r="83" spans="1:56" ht="13.95" customHeight="1" x14ac:dyDescent="0.2">
      <c r="C83" s="442"/>
      <c r="D83" s="693"/>
      <c r="E83" s="694"/>
      <c r="F83" s="694"/>
      <c r="G83" s="694"/>
      <c r="H83" s="694"/>
      <c r="I83" s="694"/>
      <c r="J83" s="694"/>
      <c r="K83" s="694"/>
      <c r="L83" s="694"/>
      <c r="M83" s="694"/>
      <c r="N83" s="694"/>
      <c r="O83" s="694"/>
      <c r="P83" s="694"/>
      <c r="Q83" s="694"/>
      <c r="R83" s="694"/>
      <c r="S83" s="694"/>
      <c r="T83" s="694"/>
      <c r="U83" s="695"/>
      <c r="W83" s="34"/>
    </row>
    <row r="84" spans="1:56" ht="13.95" customHeight="1" x14ac:dyDescent="0.2">
      <c r="C84" s="442"/>
      <c r="D84" s="693"/>
      <c r="E84" s="694"/>
      <c r="F84" s="694"/>
      <c r="G84" s="694"/>
      <c r="H84" s="694"/>
      <c r="I84" s="694"/>
      <c r="J84" s="694"/>
      <c r="K84" s="694"/>
      <c r="L84" s="694"/>
      <c r="M84" s="694"/>
      <c r="N84" s="694"/>
      <c r="O84" s="694"/>
      <c r="P84" s="694"/>
      <c r="Q84" s="694"/>
      <c r="R84" s="694"/>
      <c r="S84" s="694"/>
      <c r="T84" s="694"/>
      <c r="U84" s="695"/>
      <c r="W84" s="34"/>
    </row>
    <row r="85" spans="1:56" ht="13.95" customHeight="1" x14ac:dyDescent="0.2">
      <c r="C85" s="442"/>
      <c r="D85" s="693"/>
      <c r="E85" s="694"/>
      <c r="F85" s="694"/>
      <c r="G85" s="694"/>
      <c r="H85" s="694"/>
      <c r="I85" s="694"/>
      <c r="J85" s="694"/>
      <c r="K85" s="694"/>
      <c r="L85" s="694"/>
      <c r="M85" s="694"/>
      <c r="N85" s="694"/>
      <c r="O85" s="694"/>
      <c r="P85" s="694"/>
      <c r="Q85" s="694"/>
      <c r="R85" s="694"/>
      <c r="S85" s="694"/>
      <c r="T85" s="694"/>
      <c r="U85" s="695"/>
      <c r="W85" s="34"/>
    </row>
    <row r="86" spans="1:56" ht="13.95" customHeight="1" x14ac:dyDescent="0.2">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2">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2">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2">
      <c r="A89" s="28">
        <v>5</v>
      </c>
      <c r="C89" s="708"/>
      <c r="D89" s="641"/>
      <c r="E89" s="676"/>
      <c r="F89" s="196" t="s">
        <v>252</v>
      </c>
      <c r="G89" s="43"/>
      <c r="H89" s="43"/>
      <c r="I89" s="43"/>
      <c r="J89" s="43"/>
      <c r="K89" s="707">
        <f>+COUNTIF(別紙!G9:Z9,"&gt;0")</f>
        <v>10</v>
      </c>
      <c r="L89" s="707"/>
      <c r="M89" s="707"/>
      <c r="N89" s="210" t="s">
        <v>47</v>
      </c>
      <c r="O89" s="210"/>
      <c r="P89" s="602"/>
      <c r="Q89" s="702" t="s">
        <v>353</v>
      </c>
      <c r="R89" s="702"/>
      <c r="S89" s="702"/>
      <c r="T89" s="702"/>
      <c r="U89" s="703"/>
      <c r="V89" s="376"/>
      <c r="W89" s="376"/>
      <c r="X89" s="26"/>
      <c r="Y89" s="34"/>
      <c r="BC89" s="53"/>
      <c r="BD89" s="53"/>
    </row>
    <row r="90" spans="1:56" ht="18" customHeight="1" x14ac:dyDescent="0.2">
      <c r="A90" s="28">
        <v>6</v>
      </c>
      <c r="C90" s="708"/>
      <c r="D90" s="641"/>
      <c r="E90" s="676"/>
      <c r="F90" s="202" t="s">
        <v>200</v>
      </c>
      <c r="G90" s="209"/>
      <c r="H90" s="209"/>
      <c r="I90" s="209"/>
      <c r="J90" s="209"/>
      <c r="K90" s="686">
        <f>+別紙!AA9</f>
        <v>8665.9999999999982</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3.95" customHeight="1" x14ac:dyDescent="0.2">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x14ac:dyDescent="0.15">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5" customHeight="1" x14ac:dyDescent="0.15">
      <c r="C94" s="708"/>
      <c r="D94" s="641"/>
      <c r="E94" s="676"/>
      <c r="F94" s="680" t="s">
        <v>449</v>
      </c>
      <c r="G94" s="681"/>
      <c r="H94" s="681"/>
      <c r="I94" s="681"/>
      <c r="J94" s="681"/>
      <c r="K94" s="681"/>
      <c r="L94" s="681"/>
      <c r="M94" s="681"/>
      <c r="N94" s="681"/>
      <c r="O94" s="681"/>
      <c r="P94" s="681"/>
      <c r="Q94" s="681"/>
      <c r="R94" s="681"/>
      <c r="S94" s="681"/>
      <c r="T94" s="681"/>
      <c r="U94" s="682"/>
      <c r="V94" s="180"/>
      <c r="W94" s="181"/>
      <c r="X94" s="181"/>
      <c r="Y94" s="181"/>
    </row>
    <row r="95" spans="1:56" ht="13.95"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5"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5"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5"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5"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5"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5"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5"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09"/>
      <c r="D104" s="690"/>
      <c r="E104" s="790"/>
      <c r="F104" s="196" t="s">
        <v>252</v>
      </c>
      <c r="G104" s="43"/>
      <c r="H104" s="43"/>
      <c r="I104" s="43"/>
      <c r="J104" s="43"/>
      <c r="K104" s="679">
        <f>+COUNTIF(別紙!G19:Z19,"&gt;0")</f>
        <v>10</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x14ac:dyDescent="0.2">
      <c r="A105" s="28">
        <v>8</v>
      </c>
      <c r="C105" s="709"/>
      <c r="D105" s="690"/>
      <c r="E105" s="790"/>
      <c r="F105" s="202" t="s">
        <v>200</v>
      </c>
      <c r="G105" s="209"/>
      <c r="H105" s="209"/>
      <c r="I105" s="209"/>
      <c r="J105" s="209"/>
      <c r="K105" s="686">
        <f>+別紙!AA19</f>
        <v>8300</v>
      </c>
      <c r="L105" s="686"/>
      <c r="M105" s="686"/>
      <c r="N105" s="686"/>
      <c r="O105" s="686"/>
      <c r="P105" s="610" t="s">
        <v>291</v>
      </c>
      <c r="Q105" s="704"/>
      <c r="R105" s="704"/>
      <c r="S105" s="704"/>
      <c r="T105" s="704"/>
      <c r="U105" s="705"/>
      <c r="V105" s="376"/>
      <c r="W105" s="376"/>
      <c r="X105" s="115"/>
      <c r="Y105" s="26"/>
      <c r="BC105" s="53"/>
      <c r="BD105" s="53"/>
    </row>
    <row r="106" spans="1:56" ht="13.95" customHeight="1" x14ac:dyDescent="0.2">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x14ac:dyDescent="0.15">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5" customHeight="1" x14ac:dyDescent="0.15">
      <c r="C109" s="709"/>
      <c r="D109" s="690"/>
      <c r="E109" s="790"/>
      <c r="F109" s="680" t="s">
        <v>450</v>
      </c>
      <c r="G109" s="681"/>
      <c r="H109" s="681"/>
      <c r="I109" s="681"/>
      <c r="J109" s="681"/>
      <c r="K109" s="681"/>
      <c r="L109" s="681"/>
      <c r="M109" s="681"/>
      <c r="N109" s="681"/>
      <c r="O109" s="681"/>
      <c r="P109" s="681"/>
      <c r="Q109" s="681"/>
      <c r="R109" s="681"/>
      <c r="S109" s="681"/>
      <c r="T109" s="681"/>
      <c r="U109" s="682"/>
      <c r="V109" s="195"/>
      <c r="W109" s="181"/>
      <c r="X109" s="181"/>
      <c r="Y109" s="181"/>
    </row>
    <row r="110" spans="1:56" ht="13.95" customHeight="1" x14ac:dyDescent="0.15">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5" customHeight="1" x14ac:dyDescent="0.15">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5" customHeight="1" x14ac:dyDescent="0.15">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5" customHeight="1" x14ac:dyDescent="0.15">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5" customHeight="1" x14ac:dyDescent="0.15">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5" customHeight="1" x14ac:dyDescent="0.15">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5" customHeight="1" x14ac:dyDescent="0.15">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5" customHeight="1" x14ac:dyDescent="0.15">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5" customHeight="1" x14ac:dyDescent="0.15">
      <c r="C120" s="617"/>
      <c r="D120" s="711"/>
      <c r="E120" s="790"/>
      <c r="F120" s="680" t="s">
        <v>451</v>
      </c>
      <c r="G120" s="681"/>
      <c r="H120" s="681"/>
      <c r="I120" s="681"/>
      <c r="J120" s="681"/>
      <c r="K120" s="681"/>
      <c r="L120" s="681"/>
      <c r="M120" s="681"/>
      <c r="N120" s="681"/>
      <c r="O120" s="681"/>
      <c r="P120" s="681"/>
      <c r="Q120" s="681"/>
      <c r="R120" s="681"/>
      <c r="S120" s="681"/>
      <c r="T120" s="681"/>
      <c r="U120" s="682"/>
      <c r="V120" s="195"/>
      <c r="W120" s="181"/>
      <c r="X120" s="181"/>
      <c r="Y120" s="181"/>
    </row>
    <row r="121" spans="3:27" ht="13.95" customHeight="1" x14ac:dyDescent="0.15">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5" customHeight="1" x14ac:dyDescent="0.15">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5" customHeight="1" x14ac:dyDescent="0.15">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5" customHeight="1" x14ac:dyDescent="0.15">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5" customHeight="1" x14ac:dyDescent="0.15">
      <c r="C126" s="622"/>
      <c r="D126" s="711"/>
      <c r="E126" s="790"/>
      <c r="F126" s="680" t="s">
        <v>452</v>
      </c>
      <c r="G126" s="681"/>
      <c r="H126" s="681"/>
      <c r="I126" s="681"/>
      <c r="J126" s="681"/>
      <c r="K126" s="681"/>
      <c r="L126" s="681"/>
      <c r="M126" s="681"/>
      <c r="N126" s="681"/>
      <c r="O126" s="681"/>
      <c r="P126" s="681"/>
      <c r="Q126" s="681"/>
      <c r="R126" s="681"/>
      <c r="S126" s="681"/>
      <c r="T126" s="681"/>
      <c r="U126" s="682"/>
      <c r="V126" s="195"/>
      <c r="W126" s="181"/>
      <c r="X126" s="181"/>
      <c r="Y126" s="181"/>
    </row>
    <row r="127" spans="3:27" ht="13.95" customHeight="1" x14ac:dyDescent="0.15">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5" customHeight="1" x14ac:dyDescent="0.15">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5" customHeight="1" x14ac:dyDescent="0.15">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5" customHeight="1" x14ac:dyDescent="0.15">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5"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3.95" customHeight="1" x14ac:dyDescent="0.15">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5" customHeight="1" x14ac:dyDescent="0.15">
      <c r="C136" s="214"/>
      <c r="D136" s="711"/>
      <c r="E136" s="793"/>
      <c r="F136" s="680" t="s">
        <v>453</v>
      </c>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5" customHeight="1" x14ac:dyDescent="0.15">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5" customHeight="1" x14ac:dyDescent="0.15">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5" customHeight="1" x14ac:dyDescent="0.15">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5" customHeight="1" x14ac:dyDescent="0.15">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5" customHeight="1" x14ac:dyDescent="0.15">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5" customHeight="1" x14ac:dyDescent="0.15">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5" customHeight="1" x14ac:dyDescent="0.15">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3.95" customHeight="1" x14ac:dyDescent="0.15">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5" customHeight="1" x14ac:dyDescent="0.15">
      <c r="C147" s="214"/>
      <c r="D147" s="711"/>
      <c r="E147" s="790"/>
      <c r="F147" s="680" t="s">
        <v>454</v>
      </c>
      <c r="G147" s="681"/>
      <c r="H147" s="681"/>
      <c r="I147" s="681"/>
      <c r="J147" s="681"/>
      <c r="K147" s="681"/>
      <c r="L147" s="681"/>
      <c r="M147" s="681"/>
      <c r="N147" s="681"/>
      <c r="O147" s="681"/>
      <c r="P147" s="681"/>
      <c r="Q147" s="681"/>
      <c r="R147" s="681"/>
      <c r="S147" s="681"/>
      <c r="T147" s="681"/>
      <c r="U147" s="682"/>
      <c r="V147" s="180"/>
      <c r="W147" s="181"/>
      <c r="X147" s="181"/>
      <c r="Y147" s="181"/>
    </row>
    <row r="148" spans="3:56" ht="13.95" customHeight="1" x14ac:dyDescent="0.15">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5" customHeight="1" x14ac:dyDescent="0.15">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5" customHeight="1" x14ac:dyDescent="0.15">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5" customHeight="1" x14ac:dyDescent="0.15">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5" customHeight="1" x14ac:dyDescent="0.15">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5" customHeight="1" x14ac:dyDescent="0.15">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5" customHeight="1" x14ac:dyDescent="0.15">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50000000000003" customHeight="1" x14ac:dyDescent="0.15">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7.950000000000003" customHeight="1" x14ac:dyDescent="0.15">
      <c r="C158" s="214"/>
      <c r="D158" s="711"/>
      <c r="E158" s="790"/>
      <c r="F158" s="787" t="s">
        <v>258</v>
      </c>
      <c r="G158" s="788"/>
      <c r="H158" s="788"/>
      <c r="I158" s="788"/>
      <c r="J158" s="788"/>
      <c r="K158" s="795">
        <f>+別紙!AA12</f>
        <v>629.79999999999995</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3.95" customHeight="1" x14ac:dyDescent="0.15">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5" customHeight="1" x14ac:dyDescent="0.15">
      <c r="C160" s="214"/>
      <c r="D160" s="711"/>
      <c r="E160" s="790"/>
      <c r="F160" s="680" t="s">
        <v>455</v>
      </c>
      <c r="G160" s="681"/>
      <c r="H160" s="681"/>
      <c r="I160" s="681"/>
      <c r="J160" s="681"/>
      <c r="K160" s="681"/>
      <c r="L160" s="681"/>
      <c r="M160" s="681"/>
      <c r="N160" s="681"/>
      <c r="O160" s="681"/>
      <c r="P160" s="681"/>
      <c r="Q160" s="681"/>
      <c r="R160" s="681"/>
      <c r="S160" s="681"/>
      <c r="T160" s="681"/>
      <c r="U160" s="682"/>
      <c r="V160" s="180"/>
      <c r="W160" s="181"/>
      <c r="X160" s="181"/>
      <c r="Y160" s="181"/>
    </row>
    <row r="161" spans="3:56" ht="13.95" customHeight="1" x14ac:dyDescent="0.15">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5" customHeight="1" x14ac:dyDescent="0.15">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5" customHeight="1" x14ac:dyDescent="0.15">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5" customHeight="1" x14ac:dyDescent="0.15">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5" customHeight="1" x14ac:dyDescent="0.15">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5" customHeight="1" x14ac:dyDescent="0.15">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5" customHeight="1" x14ac:dyDescent="0.15">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5" customHeight="1" x14ac:dyDescent="0.15">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50000000000003" customHeight="1" x14ac:dyDescent="0.15">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7.950000000000003" customHeight="1" x14ac:dyDescent="0.15">
      <c r="C170" s="214"/>
      <c r="D170" s="711"/>
      <c r="E170" s="790"/>
      <c r="F170" s="787" t="s">
        <v>262</v>
      </c>
      <c r="G170" s="788"/>
      <c r="H170" s="788"/>
      <c r="I170" s="788"/>
      <c r="J170" s="788"/>
      <c r="K170" s="795">
        <f>+別紙!AA27</f>
        <v>670</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5" customHeight="1" x14ac:dyDescent="0.15">
      <c r="C172" s="214"/>
      <c r="D172" s="711"/>
      <c r="E172" s="790"/>
      <c r="F172" s="680" t="s">
        <v>456</v>
      </c>
      <c r="G172" s="681"/>
      <c r="H172" s="681"/>
      <c r="I172" s="681"/>
      <c r="J172" s="681"/>
      <c r="K172" s="681"/>
      <c r="L172" s="681"/>
      <c r="M172" s="681"/>
      <c r="N172" s="681"/>
      <c r="O172" s="681"/>
      <c r="P172" s="681"/>
      <c r="Q172" s="681"/>
      <c r="R172" s="681"/>
      <c r="S172" s="681"/>
      <c r="T172" s="681"/>
      <c r="U172" s="682"/>
      <c r="V172" s="180"/>
      <c r="W172" s="181"/>
      <c r="X172" s="181"/>
      <c r="Y172" s="181"/>
    </row>
    <row r="173" spans="3:56" ht="13.95" customHeight="1" x14ac:dyDescent="0.15">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5" customHeight="1" x14ac:dyDescent="0.15">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5" customHeight="1" x14ac:dyDescent="0.15">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5" customHeight="1" x14ac:dyDescent="0.15">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5" customHeight="1" x14ac:dyDescent="0.15">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5" customHeight="1" x14ac:dyDescent="0.15">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5" customHeight="1" x14ac:dyDescent="0.15">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3.95" customHeight="1" x14ac:dyDescent="0.15">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5" customHeight="1" x14ac:dyDescent="0.15">
      <c r="C185" s="214"/>
      <c r="D185" s="711"/>
      <c r="E185" s="793"/>
      <c r="F185" s="680" t="s">
        <v>457</v>
      </c>
      <c r="G185" s="681"/>
      <c r="H185" s="681"/>
      <c r="I185" s="681"/>
      <c r="J185" s="681"/>
      <c r="K185" s="681"/>
      <c r="L185" s="681"/>
      <c r="M185" s="681"/>
      <c r="N185" s="681"/>
      <c r="O185" s="681"/>
      <c r="P185" s="681"/>
      <c r="Q185" s="681"/>
      <c r="R185" s="681"/>
      <c r="S185" s="681"/>
      <c r="T185" s="681"/>
      <c r="U185" s="682"/>
      <c r="V185" s="180"/>
      <c r="W185" s="181"/>
      <c r="X185" s="181"/>
      <c r="Y185" s="181"/>
    </row>
    <row r="186" spans="3:55" ht="13.95" customHeight="1" x14ac:dyDescent="0.15">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5" customHeight="1" x14ac:dyDescent="0.15">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5" customHeight="1" x14ac:dyDescent="0.15">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5" customHeight="1" x14ac:dyDescent="0.15">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5" customHeight="1" x14ac:dyDescent="0.15">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5" customHeight="1" x14ac:dyDescent="0.15">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5" customHeight="1" x14ac:dyDescent="0.15">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5" customHeight="1" x14ac:dyDescent="0.15">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15">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x14ac:dyDescent="0.15">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5" customHeight="1" x14ac:dyDescent="0.15">
      <c r="C197" s="214"/>
      <c r="D197" s="711"/>
      <c r="E197" s="790"/>
      <c r="F197" s="680" t="s">
        <v>458</v>
      </c>
      <c r="G197" s="681"/>
      <c r="H197" s="681"/>
      <c r="I197" s="681"/>
      <c r="J197" s="681"/>
      <c r="K197" s="681"/>
      <c r="L197" s="681"/>
      <c r="M197" s="681"/>
      <c r="N197" s="681"/>
      <c r="O197" s="681"/>
      <c r="P197" s="681"/>
      <c r="Q197" s="681"/>
      <c r="R197" s="681"/>
      <c r="S197" s="681"/>
      <c r="T197" s="681"/>
      <c r="U197" s="682"/>
      <c r="V197" s="180"/>
      <c r="W197" s="181"/>
      <c r="X197" s="181"/>
      <c r="Y197" s="181"/>
    </row>
    <row r="198" spans="3:27" ht="13.95" customHeight="1" x14ac:dyDescent="0.15">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5" customHeight="1" x14ac:dyDescent="0.15">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5" customHeight="1" x14ac:dyDescent="0.15">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5" customHeight="1" x14ac:dyDescent="0.15">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5" customHeight="1" x14ac:dyDescent="0.15">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5" customHeight="1" x14ac:dyDescent="0.15">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5" customHeight="1" x14ac:dyDescent="0.15">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5" customHeight="1" x14ac:dyDescent="0.15">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2" customHeight="1" x14ac:dyDescent="0.15">
      <c r="C208" s="214"/>
      <c r="D208" s="711"/>
      <c r="E208" s="790"/>
      <c r="F208" s="796" t="s">
        <v>267</v>
      </c>
      <c r="G208" s="797"/>
      <c r="H208" s="797"/>
      <c r="I208" s="797"/>
      <c r="J208" s="797"/>
      <c r="K208" s="795">
        <f>+別紙!AA14</f>
        <v>8036.1999999999989</v>
      </c>
      <c r="L208" s="795"/>
      <c r="M208" s="795"/>
      <c r="N208" s="795"/>
      <c r="O208" s="795"/>
      <c r="P208" s="217" t="s">
        <v>13</v>
      </c>
      <c r="Q208" s="778" t="s">
        <v>365</v>
      </c>
      <c r="R208" s="779"/>
      <c r="S208" s="779"/>
      <c r="T208" s="779"/>
      <c r="U208" s="780"/>
      <c r="V208" s="180"/>
      <c r="W208" s="181"/>
      <c r="X208" s="181"/>
      <c r="Y208" s="181"/>
    </row>
    <row r="209" spans="3:26" ht="43.2" customHeight="1" x14ac:dyDescent="0.15">
      <c r="C209" s="214"/>
      <c r="D209" s="711"/>
      <c r="E209" s="790"/>
      <c r="F209" s="328"/>
      <c r="G209" s="798" t="s">
        <v>223</v>
      </c>
      <c r="H209" s="799"/>
      <c r="I209" s="799"/>
      <c r="J209" s="799"/>
      <c r="K209" s="795">
        <f>+別紙!AA15</f>
        <v>7192.5999999999995</v>
      </c>
      <c r="L209" s="795"/>
      <c r="M209" s="795"/>
      <c r="N209" s="795"/>
      <c r="O209" s="795"/>
      <c r="P209" s="578" t="s">
        <v>13</v>
      </c>
      <c r="Q209" s="781"/>
      <c r="R209" s="782"/>
      <c r="S209" s="782"/>
      <c r="T209" s="782"/>
      <c r="U209" s="783"/>
      <c r="V209" s="180"/>
      <c r="W209" s="181"/>
      <c r="X209" s="181"/>
      <c r="Y209" s="181"/>
    </row>
    <row r="210" spans="3:26" ht="43.2" customHeight="1" x14ac:dyDescent="0.15">
      <c r="C210" s="214"/>
      <c r="D210" s="711"/>
      <c r="E210" s="790"/>
      <c r="F210" s="328"/>
      <c r="G210" s="798" t="s">
        <v>224</v>
      </c>
      <c r="H210" s="799"/>
      <c r="I210" s="799"/>
      <c r="J210" s="799"/>
      <c r="K210" s="795">
        <f>+別紙!AA16</f>
        <v>8036.1999999999989</v>
      </c>
      <c r="L210" s="795"/>
      <c r="M210" s="795"/>
      <c r="N210" s="795"/>
      <c r="O210" s="795"/>
      <c r="P210" s="578" t="s">
        <v>13</v>
      </c>
      <c r="Q210" s="781"/>
      <c r="R210" s="782"/>
      <c r="S210" s="782"/>
      <c r="T210" s="782"/>
      <c r="U210" s="783"/>
      <c r="V210" s="180"/>
      <c r="W210" s="181"/>
      <c r="X210" s="181"/>
      <c r="Y210" s="181"/>
    </row>
    <row r="211" spans="3:26" ht="43.2" customHeight="1" x14ac:dyDescent="0.15">
      <c r="C211" s="214"/>
      <c r="D211" s="711"/>
      <c r="E211" s="790"/>
      <c r="F211" s="328"/>
      <c r="G211" s="798" t="s">
        <v>408</v>
      </c>
      <c r="H211" s="799"/>
      <c r="I211" s="799"/>
      <c r="J211" s="799"/>
      <c r="K211" s="795" t="str">
        <f>+別紙!AA17</f>
        <v>0</v>
      </c>
      <c r="L211" s="795"/>
      <c r="M211" s="795"/>
      <c r="N211" s="795"/>
      <c r="O211" s="795"/>
      <c r="P211" s="578" t="s">
        <v>13</v>
      </c>
      <c r="Q211" s="781"/>
      <c r="R211" s="782"/>
      <c r="S211" s="782"/>
      <c r="T211" s="782"/>
      <c r="U211" s="783"/>
      <c r="V211" s="180"/>
      <c r="W211" s="181"/>
      <c r="X211" s="181"/>
      <c r="Y211" s="181"/>
    </row>
    <row r="212" spans="3:26" ht="43.2" customHeight="1" x14ac:dyDescent="0.15">
      <c r="C212" s="214"/>
      <c r="D212" s="711"/>
      <c r="E212" s="790"/>
      <c r="F212" s="329"/>
      <c r="G212" s="798" t="s">
        <v>409</v>
      </c>
      <c r="H212" s="799"/>
      <c r="I212" s="799"/>
      <c r="J212" s="799"/>
      <c r="K212" s="795" t="str">
        <f>+別紙!AA18</f>
        <v>0</v>
      </c>
      <c r="L212" s="795"/>
      <c r="M212" s="795"/>
      <c r="N212" s="795"/>
      <c r="O212" s="795"/>
      <c r="P212" s="578" t="s">
        <v>13</v>
      </c>
      <c r="Q212" s="784"/>
      <c r="R212" s="785"/>
      <c r="S212" s="785"/>
      <c r="T212" s="785"/>
      <c r="U212" s="786"/>
      <c r="V212" s="180"/>
      <c r="W212" s="181"/>
      <c r="X212" s="181"/>
      <c r="Y212" s="181"/>
    </row>
    <row r="213" spans="3:26" ht="13.95" customHeight="1" x14ac:dyDescent="0.15">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5" customHeight="1" x14ac:dyDescent="0.15">
      <c r="C214" s="214"/>
      <c r="D214" s="711"/>
      <c r="E214" s="790"/>
      <c r="F214" s="680" t="s">
        <v>459</v>
      </c>
      <c r="G214" s="681"/>
      <c r="H214" s="681"/>
      <c r="I214" s="681"/>
      <c r="J214" s="681"/>
      <c r="K214" s="681"/>
      <c r="L214" s="681"/>
      <c r="M214" s="681"/>
      <c r="N214" s="681"/>
      <c r="O214" s="681"/>
      <c r="P214" s="681"/>
      <c r="Q214" s="681"/>
      <c r="R214" s="681"/>
      <c r="S214" s="681"/>
      <c r="T214" s="681"/>
      <c r="U214" s="682"/>
      <c r="V214" s="180"/>
      <c r="W214" s="181"/>
      <c r="X214" s="181"/>
      <c r="Y214" s="181"/>
    </row>
    <row r="215" spans="3:26" ht="13.95" customHeight="1" x14ac:dyDescent="0.15">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5" customHeight="1" x14ac:dyDescent="0.15">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5" customHeight="1" x14ac:dyDescent="0.15">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5" customHeight="1" x14ac:dyDescent="0.15">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5" customHeight="1" x14ac:dyDescent="0.15">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5" customHeight="1" x14ac:dyDescent="0.15">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5" customHeight="1" x14ac:dyDescent="0.15">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5" customHeight="1" x14ac:dyDescent="0.15">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11"/>
      <c r="E225" s="790"/>
      <c r="F225" s="796" t="s">
        <v>267</v>
      </c>
      <c r="G225" s="797"/>
      <c r="H225" s="797"/>
      <c r="I225" s="797"/>
      <c r="J225" s="797"/>
      <c r="K225" s="795">
        <f>+別紙!AA43</f>
        <v>7630</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x14ac:dyDescent="0.15">
      <c r="C226" s="214"/>
      <c r="D226" s="711"/>
      <c r="E226" s="790"/>
      <c r="F226" s="328"/>
      <c r="G226" s="798" t="s">
        <v>223</v>
      </c>
      <c r="H226" s="799"/>
      <c r="I226" s="799"/>
      <c r="J226" s="799"/>
      <c r="K226" s="795">
        <f>+別紙!AA44</f>
        <v>6850</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x14ac:dyDescent="0.15">
      <c r="C227" s="214"/>
      <c r="D227" s="711"/>
      <c r="E227" s="790"/>
      <c r="F227" s="328"/>
      <c r="G227" s="798" t="s">
        <v>224</v>
      </c>
      <c r="H227" s="799"/>
      <c r="I227" s="799"/>
      <c r="J227" s="799"/>
      <c r="K227" s="795">
        <f>+別紙!AA45</f>
        <v>7630</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x14ac:dyDescent="0.15">
      <c r="C228" s="214"/>
      <c r="D228" s="711"/>
      <c r="E228" s="790"/>
      <c r="F228" s="328"/>
      <c r="G228" s="798" t="s">
        <v>408</v>
      </c>
      <c r="H228" s="799"/>
      <c r="I228" s="799"/>
      <c r="J228" s="799"/>
      <c r="K228" s="795">
        <f>+別紙!AA46</f>
        <v>0</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x14ac:dyDescent="0.15">
      <c r="C229" s="214"/>
      <c r="D229" s="711"/>
      <c r="E229" s="790"/>
      <c r="F229" s="329"/>
      <c r="G229" s="798" t="s">
        <v>409</v>
      </c>
      <c r="H229" s="799"/>
      <c r="I229" s="799"/>
      <c r="J229" s="799"/>
      <c r="K229" s="795">
        <f>+別紙!AA47</f>
        <v>0</v>
      </c>
      <c r="L229" s="795"/>
      <c r="M229" s="795"/>
      <c r="N229" s="795"/>
      <c r="O229" s="795"/>
      <c r="P229" s="578" t="s">
        <v>13</v>
      </c>
      <c r="Q229" s="784"/>
      <c r="R229" s="785"/>
      <c r="S229" s="785"/>
      <c r="T229" s="785"/>
      <c r="U229" s="786"/>
      <c r="V229" s="360"/>
      <c r="W229" s="360"/>
      <c r="X229" s="195"/>
      <c r="Y229" s="181"/>
      <c r="Z229" s="181"/>
      <c r="AA229" s="181"/>
      <c r="BC229" s="53"/>
      <c r="BD229" s="53"/>
    </row>
    <row r="230" spans="3:56" ht="13.95" customHeight="1" x14ac:dyDescent="0.15">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5" customHeight="1" x14ac:dyDescent="0.15">
      <c r="C231" s="214"/>
      <c r="D231" s="711"/>
      <c r="E231" s="790"/>
      <c r="F231" s="680" t="s">
        <v>460</v>
      </c>
      <c r="G231" s="681"/>
      <c r="H231" s="681"/>
      <c r="I231" s="681"/>
      <c r="J231" s="681"/>
      <c r="K231" s="681"/>
      <c r="L231" s="681"/>
      <c r="M231" s="681"/>
      <c r="N231" s="681"/>
      <c r="O231" s="681"/>
      <c r="P231" s="681"/>
      <c r="Q231" s="681"/>
      <c r="R231" s="681"/>
      <c r="S231" s="681"/>
      <c r="T231" s="681"/>
      <c r="U231" s="682"/>
      <c r="V231" s="180"/>
      <c r="W231" s="181"/>
      <c r="X231" s="181"/>
      <c r="Y231" s="181"/>
    </row>
    <row r="232" spans="3:56" ht="13.95" customHeight="1" x14ac:dyDescent="0.15">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5" customHeight="1" x14ac:dyDescent="0.15">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5" customHeight="1" x14ac:dyDescent="0.15">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5" customHeight="1" x14ac:dyDescent="0.15">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5" customHeight="1" x14ac:dyDescent="0.15">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5" customHeight="1" x14ac:dyDescent="0.15">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5" customHeight="1" x14ac:dyDescent="0.15">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5" customHeight="1" x14ac:dyDescent="0.15">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7" t="s">
        <v>15</v>
      </c>
      <c r="D240" s="808"/>
      <c r="E240" s="809"/>
      <c r="F240" s="400"/>
      <c r="G240" s="35"/>
      <c r="H240" s="35"/>
      <c r="I240" s="36"/>
      <c r="J240" s="36"/>
      <c r="K240" s="36"/>
      <c r="L240" s="37"/>
      <c r="M240" s="37"/>
      <c r="N240" s="37"/>
      <c r="O240" s="38"/>
      <c r="P240" s="38"/>
      <c r="Q240" s="38"/>
      <c r="R240" s="38"/>
      <c r="S240" s="36"/>
      <c r="T240" s="36"/>
      <c r="U240" s="39"/>
    </row>
    <row r="241" spans="1:54" ht="19.95"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95"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2"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0.950000000000003" customHeight="1" x14ac:dyDescent="0.15">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50000000000003" customHeight="1" x14ac:dyDescent="0.15">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2" customHeight="1" x14ac:dyDescent="0.15">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50000000000003" customHeight="1" x14ac:dyDescent="0.15">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2"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2"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2"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2"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2"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2"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2"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2"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2"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2"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2"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2"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2"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2"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2" x14ac:dyDescent="0.15">
      <c r="W278" s="409" t="s">
        <v>128</v>
      </c>
      <c r="X278" s="411"/>
      <c r="Y278" s="411"/>
    </row>
    <row r="279" spans="3:25" ht="13.2" x14ac:dyDescent="0.15">
      <c r="W279" s="409" t="s">
        <v>129</v>
      </c>
      <c r="X279" s="411"/>
      <c r="Y279" s="411"/>
    </row>
    <row r="280" spans="3:25" ht="13.2" x14ac:dyDescent="0.15">
      <c r="W280" s="409" t="s">
        <v>130</v>
      </c>
      <c r="X280" s="411"/>
      <c r="Y280" s="411"/>
    </row>
    <row r="281" spans="3:25" ht="13.2" x14ac:dyDescent="0.15">
      <c r="W281" s="409" t="s">
        <v>131</v>
      </c>
      <c r="X281" s="411"/>
      <c r="Y281" s="411"/>
    </row>
    <row r="282" spans="3:25" ht="13.2" x14ac:dyDescent="0.15">
      <c r="W282" s="409" t="s">
        <v>132</v>
      </c>
      <c r="X282" s="411"/>
      <c r="Y282" s="411"/>
    </row>
    <row r="283" spans="3:25" ht="13.2" x14ac:dyDescent="0.15">
      <c r="W283" s="409" t="s">
        <v>125</v>
      </c>
      <c r="X283" s="411"/>
      <c r="Y283" s="411"/>
    </row>
    <row r="284" spans="3:25" ht="13.2" x14ac:dyDescent="0.15">
      <c r="W284" s="409" t="s">
        <v>133</v>
      </c>
      <c r="X284" s="411"/>
      <c r="Y284" s="411"/>
    </row>
    <row r="285" spans="3:25" ht="13.2" x14ac:dyDescent="0.15">
      <c r="W285" s="409" t="s">
        <v>134</v>
      </c>
      <c r="X285" s="411"/>
      <c r="Y285" s="411"/>
    </row>
    <row r="286" spans="3:25" ht="13.2" x14ac:dyDescent="0.15">
      <c r="W286" s="409" t="s">
        <v>135</v>
      </c>
      <c r="X286" s="411"/>
      <c r="Y286" s="411"/>
    </row>
    <row r="287" spans="3:25" ht="13.2" x14ac:dyDescent="0.15">
      <c r="W287" s="409" t="s">
        <v>136</v>
      </c>
      <c r="X287" s="411"/>
      <c r="Y287" s="411"/>
    </row>
    <row r="288" spans="3:25" ht="13.2" x14ac:dyDescent="0.15">
      <c r="W288" s="409" t="s">
        <v>137</v>
      </c>
      <c r="X288" s="411"/>
      <c r="Y288" s="411"/>
    </row>
    <row r="289" spans="23:25" ht="13.2" x14ac:dyDescent="0.15">
      <c r="W289" s="409" t="s">
        <v>138</v>
      </c>
      <c r="X289" s="411"/>
      <c r="Y289" s="411"/>
    </row>
    <row r="290" spans="23:25" ht="13.2" x14ac:dyDescent="0.15">
      <c r="W290" s="409" t="s">
        <v>139</v>
      </c>
      <c r="X290" s="411"/>
      <c r="Y290" s="411"/>
    </row>
    <row r="291" spans="23:25" ht="13.2" x14ac:dyDescent="0.15">
      <c r="W291" s="409" t="s">
        <v>140</v>
      </c>
      <c r="X291" s="411"/>
      <c r="Y291" s="411"/>
    </row>
    <row r="292" spans="23:25" ht="13.2" x14ac:dyDescent="0.15">
      <c r="W292" s="409" t="s">
        <v>141</v>
      </c>
      <c r="X292" s="411"/>
      <c r="Y292" s="411"/>
    </row>
    <row r="293" spans="23:25" ht="13.2" x14ac:dyDescent="0.15">
      <c r="W293" s="409" t="s">
        <v>142</v>
      </c>
      <c r="X293" s="411"/>
      <c r="Y293" s="411"/>
    </row>
    <row r="294" spans="23:25" ht="13.2" x14ac:dyDescent="0.15">
      <c r="W294" s="409" t="s">
        <v>143</v>
      </c>
      <c r="X294" s="411"/>
      <c r="Y294" s="411"/>
    </row>
    <row r="295" spans="23:25" ht="13.2" x14ac:dyDescent="0.15">
      <c r="W295" s="409" t="s">
        <v>126</v>
      </c>
      <c r="X295" s="411"/>
      <c r="Y295" s="411"/>
    </row>
    <row r="296" spans="23:25" ht="13.2" x14ac:dyDescent="0.15">
      <c r="W296" s="409" t="s">
        <v>144</v>
      </c>
      <c r="X296" s="411"/>
      <c r="Y296" s="411"/>
    </row>
    <row r="297" spans="23:25" ht="13.2" x14ac:dyDescent="0.15">
      <c r="W297" s="409" t="s">
        <v>145</v>
      </c>
      <c r="X297" s="411"/>
      <c r="Y297" s="411"/>
    </row>
    <row r="298" spans="23:25" ht="13.2" x14ac:dyDescent="0.15">
      <c r="W298" s="409" t="s">
        <v>146</v>
      </c>
      <c r="X298" s="411"/>
      <c r="Y298" s="411"/>
    </row>
    <row r="299" spans="23:25" ht="13.2" x14ac:dyDescent="0.15">
      <c r="W299" s="409" t="s">
        <v>147</v>
      </c>
      <c r="X299" s="411"/>
      <c r="Y299" s="411"/>
    </row>
    <row r="300" spans="23:25" ht="13.2" x14ac:dyDescent="0.15">
      <c r="W300" s="409" t="s">
        <v>148</v>
      </c>
      <c r="X300" s="411"/>
      <c r="Y300" s="411"/>
    </row>
    <row r="301" spans="23:25" ht="13.2" x14ac:dyDescent="0.15">
      <c r="W301" s="409" t="s">
        <v>149</v>
      </c>
      <c r="X301" s="411"/>
      <c r="Y301" s="411"/>
    </row>
    <row r="302" spans="23:25" ht="13.2" x14ac:dyDescent="0.2">
      <c r="W302" s="412" t="s">
        <v>150</v>
      </c>
      <c r="X302" s="411"/>
      <c r="Y302" s="411"/>
    </row>
    <row r="303" spans="23:25" ht="13.2" x14ac:dyDescent="0.2">
      <c r="W303" s="412" t="s">
        <v>151</v>
      </c>
      <c r="X303" s="411"/>
      <c r="Y303" s="411"/>
    </row>
    <row r="304" spans="23:25" ht="13.2" x14ac:dyDescent="0.2">
      <c r="W304" s="412" t="s">
        <v>152</v>
      </c>
      <c r="X304" s="411"/>
      <c r="Y304" s="411"/>
    </row>
    <row r="305" spans="23:25" ht="13.2" x14ac:dyDescent="0.2">
      <c r="W305" s="412" t="s">
        <v>153</v>
      </c>
      <c r="X305" s="411"/>
      <c r="Y305" s="411"/>
    </row>
    <row r="306" spans="23:25" ht="13.2" x14ac:dyDescent="0.2">
      <c r="W306" s="412" t="s">
        <v>154</v>
      </c>
      <c r="X306" s="411"/>
      <c r="Y306" s="411"/>
    </row>
    <row r="307" spans="23:25" ht="13.2" x14ac:dyDescent="0.2">
      <c r="W307" s="412" t="s">
        <v>155</v>
      </c>
      <c r="X307" s="411"/>
      <c r="Y307" s="411"/>
    </row>
    <row r="308" spans="23:25" ht="13.2" x14ac:dyDescent="0.2">
      <c r="W308" s="412" t="s">
        <v>401</v>
      </c>
      <c r="X308" s="411"/>
      <c r="Y308" s="411"/>
    </row>
    <row r="309" spans="23:25" ht="13.2" x14ac:dyDescent="0.2">
      <c r="W309" s="412" t="s">
        <v>400</v>
      </c>
      <c r="X309" s="411"/>
      <c r="Y309" s="411"/>
    </row>
    <row r="310" spans="23:25" ht="13.2" x14ac:dyDescent="0.2">
      <c r="W310" s="412" t="s">
        <v>399</v>
      </c>
      <c r="X310" s="411"/>
      <c r="Y310" s="411"/>
    </row>
    <row r="311" spans="23:25" ht="13.2"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F27" sqref="F27:G27"/>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ＥＮＥＯＳ株式会社 　根岸製油所</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F27" sqref="F27:G27"/>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ＥＮＥＯＳ株式会社 　根岸製油所</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F27" sqref="F27:G27"/>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ＥＮＥＯＳ株式会社 　根岸製油所</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F27" sqref="F27:G27"/>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ＥＮＥＯＳ株式会社 　根岸製油所</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7" workbookViewId="0">
      <selection activeCell="F27" sqref="F27:G27"/>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ＥＮＥＯＳ株式会社 　根岸製油所</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10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4.9000000000000004</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10</v>
      </c>
      <c r="P27" s="863"/>
      <c r="Q27" s="863"/>
      <c r="R27" s="863"/>
      <c r="S27" s="59" t="s">
        <v>38</v>
      </c>
      <c r="T27" s="80"/>
      <c r="U27" s="80"/>
      <c r="X27" s="78" t="s">
        <v>39</v>
      </c>
      <c r="Y27" s="81"/>
      <c r="AG27" s="68"/>
      <c r="AH27" s="68"/>
      <c r="AI27" s="68"/>
      <c r="AJ27" s="68"/>
      <c r="AK27" s="905">
        <f>+AG18+O27</f>
        <v>10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10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4.9000000000000004</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4.9000000000000004</v>
      </c>
      <c r="G30" s="875"/>
      <c r="H30" s="234" t="s">
        <v>198</v>
      </c>
      <c r="L30" s="872"/>
      <c r="O30" s="71"/>
      <c r="Q30" s="862">
        <f>+ROUND(Z28,1)+ROUND(Z29,1)+ROUND(Z30,1)</f>
        <v>10</v>
      </c>
      <c r="R30" s="863"/>
      <c r="S30" s="863"/>
      <c r="T30" s="863"/>
      <c r="U30" s="59" t="s">
        <v>16</v>
      </c>
      <c r="X30" s="860" t="s">
        <v>186</v>
      </c>
      <c r="Y30" s="861"/>
      <c r="Z30" s="853">
        <v>0</v>
      </c>
      <c r="AA30" s="854"/>
      <c r="AB30" s="854"/>
      <c r="AC30" s="854"/>
      <c r="AD30" s="854"/>
      <c r="AE30" s="59" t="s">
        <v>13</v>
      </c>
      <c r="AK30" s="814">
        <v>10</v>
      </c>
      <c r="AL30" s="815"/>
      <c r="AM30" s="815"/>
      <c r="AN30" s="815"/>
      <c r="AO30" s="67" t="s">
        <v>13</v>
      </c>
      <c r="AR30" s="921"/>
      <c r="AS30" s="918"/>
      <c r="AT30" s="918"/>
      <c r="AU30" s="919"/>
    </row>
    <row r="31" spans="2:48" ht="27" customHeight="1" thickTop="1" thickBot="1" x14ac:dyDescent="0.2">
      <c r="B31" s="888" t="s">
        <v>375</v>
      </c>
      <c r="C31" s="839"/>
      <c r="D31" s="839"/>
      <c r="E31" s="840"/>
      <c r="F31" s="874">
        <v>4.9000000000000004</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6" workbookViewId="0">
      <selection activeCell="F27" sqref="F27:G27"/>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ＥＮＥＯＳ株式会社 　根岸製油所</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170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190.3</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170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170</v>
      </c>
      <c r="P27" s="863"/>
      <c r="Q27" s="863"/>
      <c r="R27" s="863"/>
      <c r="S27" s="59" t="s">
        <v>38</v>
      </c>
      <c r="T27" s="80"/>
      <c r="U27" s="80"/>
      <c r="X27" s="78" t="s">
        <v>39</v>
      </c>
      <c r="Y27" s="81"/>
      <c r="AG27" s="68"/>
      <c r="AH27" s="68"/>
      <c r="AI27" s="68"/>
      <c r="AJ27" s="68"/>
      <c r="AK27" s="905">
        <f>+AG18+O27</f>
        <v>170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170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190.3</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114.9</v>
      </c>
      <c r="G30" s="875"/>
      <c r="H30" s="234" t="s">
        <v>198</v>
      </c>
      <c r="L30" s="872"/>
      <c r="O30" s="71"/>
      <c r="Q30" s="862">
        <f>+ROUND(Z28,1)+ROUND(Z29,1)+ROUND(Z30,1)</f>
        <v>170</v>
      </c>
      <c r="R30" s="863"/>
      <c r="S30" s="863"/>
      <c r="T30" s="863"/>
      <c r="U30" s="59" t="s">
        <v>16</v>
      </c>
      <c r="X30" s="860" t="s">
        <v>186</v>
      </c>
      <c r="Y30" s="861"/>
      <c r="Z30" s="853">
        <v>0</v>
      </c>
      <c r="AA30" s="854"/>
      <c r="AB30" s="854"/>
      <c r="AC30" s="854"/>
      <c r="AD30" s="854"/>
      <c r="AE30" s="59" t="s">
        <v>13</v>
      </c>
      <c r="AK30" s="814">
        <v>100</v>
      </c>
      <c r="AL30" s="815"/>
      <c r="AM30" s="815"/>
      <c r="AN30" s="815"/>
      <c r="AO30" s="67" t="s">
        <v>13</v>
      </c>
      <c r="AR30" s="921"/>
      <c r="AS30" s="918"/>
      <c r="AT30" s="918"/>
      <c r="AU30" s="919"/>
    </row>
    <row r="31" spans="2:48" ht="27" customHeight="1" thickTop="1" thickBot="1" x14ac:dyDescent="0.2">
      <c r="B31" s="888" t="s">
        <v>375</v>
      </c>
      <c r="C31" s="839"/>
      <c r="D31" s="839"/>
      <c r="E31" s="840"/>
      <c r="F31" s="874">
        <v>190.3</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F27" sqref="F27:G27"/>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ＥＮＥＯＳ株式会社 　根岸製油所</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F27" sqref="F27:G27"/>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ＥＮＥＯＳ株式会社 　根岸製油所</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F27" sqref="F27:G27"/>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ＥＮＥＯＳ株式会社 　根岸製油所</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F27" sqref="F27:G27"/>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ＥＮＥＯＳ株式会社 　根岸製油所</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49" width="9" style="55"/>
    <col min="50" max="50" width="49.77734375" style="55" bestFit="1" customWidth="1"/>
    <col min="51" max="52" width="9" style="55"/>
    <col min="53" max="53" width="54.44140625" style="55" bestFit="1" customWidth="1"/>
    <col min="54" max="54" width="13" style="55" bestFit="1" customWidth="1"/>
    <col min="55" max="55" width="24.33203125" style="55" bestFit="1" customWidth="1"/>
    <col min="56" max="57" width="9" style="55"/>
    <col min="58" max="58" width="16.21875" style="55" customWidth="1"/>
    <col min="59" max="16384" width="9" style="55"/>
  </cols>
  <sheetData>
    <row r="1" spans="2:48" ht="27" customHeight="1" x14ac:dyDescent="0.15">
      <c r="F1" s="54"/>
      <c r="R1" s="102" t="s">
        <v>95</v>
      </c>
      <c r="S1" s="102" t="s">
        <v>352</v>
      </c>
    </row>
    <row r="2" spans="2:48" ht="12" customHeight="1" thickBot="1" x14ac:dyDescent="0.25">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2" customHeight="1" x14ac:dyDescent="0.2">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3.8" thickBot="1" x14ac:dyDescent="0.25">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x14ac:dyDescent="0.2">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ＥＮＥＯＳ株式会社 　根岸製油所</v>
      </c>
      <c r="AF5" s="817"/>
      <c r="AG5" s="817"/>
      <c r="AH5" s="817"/>
      <c r="AI5" s="817"/>
      <c r="AJ5" s="817"/>
      <c r="AK5" s="817"/>
      <c r="AL5" s="817"/>
      <c r="AM5" s="817"/>
      <c r="AN5" s="817"/>
      <c r="AO5" s="817"/>
      <c r="AP5" s="817"/>
      <c r="AQ5" s="817"/>
      <c r="AR5" s="817"/>
      <c r="AS5" s="817"/>
      <c r="AT5" s="817"/>
      <c r="AU5" s="817"/>
    </row>
    <row r="6" spans="2:48" ht="24.75" customHeight="1" thickBot="1" x14ac:dyDescent="0.25">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2" customHeight="1" thickBot="1" x14ac:dyDescent="0.25">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5">
      <c r="F12" s="836">
        <f>+ROUND(O12,1)+ROUND(O15,1)+ROUND(O18,1)+ROUND(O24,1)+O27-ROUND(F15,1)</f>
        <v>0</v>
      </c>
      <c r="G12" s="837"/>
      <c r="H12" s="67" t="s">
        <v>313</v>
      </c>
      <c r="I12" s="68"/>
      <c r="J12" s="69"/>
      <c r="K12" s="68"/>
      <c r="L12" s="884"/>
      <c r="M12" s="70"/>
      <c r="O12" s="814"/>
      <c r="P12" s="827"/>
      <c r="Q12" s="827"/>
      <c r="R12" s="827"/>
      <c r="S12" s="67" t="s">
        <v>22</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5">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313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2" x14ac:dyDescent="0.2">
      <c r="H42" s="85"/>
      <c r="I42" s="85"/>
      <c r="J42" s="85"/>
      <c r="Q42" s="85"/>
      <c r="R42" s="85"/>
      <c r="S42" s="85"/>
      <c r="AP42" s="68"/>
      <c r="AQ42" s="68"/>
      <c r="AR42" s="146"/>
      <c r="AS42" s="80"/>
      <c r="AX42" s="86"/>
      <c r="AY42" s="86"/>
      <c r="AZ42" s="86"/>
      <c r="BA42" s="86"/>
      <c r="BB42" s="86"/>
      <c r="BC42" s="86"/>
    </row>
    <row r="43" spans="2:61" x14ac:dyDescent="0.2">
      <c r="H43" s="85"/>
      <c r="I43" s="85"/>
      <c r="J43" s="85"/>
      <c r="Q43" s="85"/>
      <c r="R43" s="85"/>
      <c r="S43" s="85"/>
      <c r="AV43" s="85"/>
    </row>
    <row r="44" spans="2:61" x14ac:dyDescent="0.2">
      <c r="H44" s="85"/>
      <c r="I44" s="85"/>
      <c r="J44" s="85"/>
      <c r="Q44" s="85"/>
      <c r="R44" s="85"/>
      <c r="S44" s="85"/>
      <c r="AV44" s="85"/>
    </row>
    <row r="45" spans="2:61" ht="13.2" x14ac:dyDescent="0.2">
      <c r="H45" s="85"/>
      <c r="I45" s="85"/>
      <c r="J45" s="85"/>
      <c r="Q45" s="85"/>
      <c r="R45" s="85"/>
      <c r="S45" s="85"/>
      <c r="AX45" s="86"/>
      <c r="AY45" s="86"/>
      <c r="AZ45" s="86"/>
      <c r="BA45" s="86"/>
      <c r="BB45" s="86"/>
      <c r="BC45" s="86"/>
    </row>
    <row r="46" spans="2:61" ht="13.2" x14ac:dyDescent="0.2">
      <c r="H46" s="85"/>
      <c r="I46" s="85"/>
      <c r="J46" s="85"/>
      <c r="Q46" s="85"/>
      <c r="R46" s="85"/>
      <c r="S46" s="85"/>
      <c r="AX46" s="86"/>
      <c r="AY46" s="86"/>
      <c r="AZ46" s="86"/>
      <c r="BA46" s="86"/>
      <c r="BB46" s="86"/>
      <c r="BC46" s="86"/>
    </row>
    <row r="47" spans="2:61" ht="13.2"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F27" sqref="F27:G27"/>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ＥＮＥＯＳ株式会社 　根岸製油所</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400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367.4</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400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400</v>
      </c>
      <c r="P27" s="863"/>
      <c r="Q27" s="863"/>
      <c r="R27" s="863"/>
      <c r="S27" s="59" t="s">
        <v>38</v>
      </c>
      <c r="T27" s="80"/>
      <c r="U27" s="80"/>
      <c r="X27" s="78" t="s">
        <v>39</v>
      </c>
      <c r="Y27" s="81"/>
      <c r="AG27" s="68"/>
      <c r="AH27" s="68"/>
      <c r="AI27" s="68"/>
      <c r="AJ27" s="68"/>
      <c r="AK27" s="905">
        <f>+AG18+O27</f>
        <v>400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400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367.4</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40.700000000000003</v>
      </c>
      <c r="G30" s="875"/>
      <c r="H30" s="234" t="s">
        <v>198</v>
      </c>
      <c r="L30" s="872"/>
      <c r="O30" s="71"/>
      <c r="Q30" s="862">
        <f>+ROUND(Z28,1)+ROUND(Z29,1)+ROUND(Z30,1)</f>
        <v>400</v>
      </c>
      <c r="R30" s="863"/>
      <c r="S30" s="863"/>
      <c r="T30" s="863"/>
      <c r="U30" s="59" t="s">
        <v>16</v>
      </c>
      <c r="X30" s="860" t="s">
        <v>186</v>
      </c>
      <c r="Y30" s="861"/>
      <c r="Z30" s="853">
        <v>0</v>
      </c>
      <c r="AA30" s="854"/>
      <c r="AB30" s="854"/>
      <c r="AC30" s="854"/>
      <c r="AD30" s="854"/>
      <c r="AE30" s="59" t="s">
        <v>13</v>
      </c>
      <c r="AK30" s="814">
        <v>50</v>
      </c>
      <c r="AL30" s="815"/>
      <c r="AM30" s="815"/>
      <c r="AN30" s="815"/>
      <c r="AO30" s="67" t="s">
        <v>13</v>
      </c>
      <c r="AR30" s="921"/>
      <c r="AS30" s="918"/>
      <c r="AT30" s="918"/>
      <c r="AU30" s="919"/>
    </row>
    <row r="31" spans="2:48" ht="27" customHeight="1" thickTop="1" thickBot="1" x14ac:dyDescent="0.2">
      <c r="B31" s="888" t="s">
        <v>375</v>
      </c>
      <c r="C31" s="839"/>
      <c r="D31" s="839"/>
      <c r="E31" s="840"/>
      <c r="F31" s="874">
        <v>367.4</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F27" sqref="F27:G27"/>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95</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ＥＮＥＯＳ株式会社 　根岸製油所</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10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x14ac:dyDescent="0.25">
      <c r="B24" s="888" t="s">
        <v>200</v>
      </c>
      <c r="C24" s="839"/>
      <c r="D24" s="839"/>
      <c r="E24" s="840"/>
      <c r="F24" s="874">
        <v>12</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10</v>
      </c>
      <c r="P27" s="863"/>
      <c r="Q27" s="863"/>
      <c r="R27" s="863"/>
      <c r="S27" s="59" t="s">
        <v>38</v>
      </c>
      <c r="T27" s="80"/>
      <c r="U27" s="80"/>
      <c r="X27" s="78" t="s">
        <v>39</v>
      </c>
      <c r="Y27" s="81"/>
      <c r="AG27" s="68"/>
      <c r="AH27" s="68"/>
      <c r="AI27" s="68"/>
      <c r="AJ27" s="68"/>
      <c r="AK27" s="905">
        <f>+AG18+O27</f>
        <v>10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10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12</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0.3</v>
      </c>
      <c r="G30" s="875"/>
      <c r="H30" s="234" t="s">
        <v>198</v>
      </c>
      <c r="L30" s="872"/>
      <c r="O30" s="71"/>
      <c r="Q30" s="862">
        <f>+ROUND(Z28,1)+ROUND(Z29,1)+ROUND(Z30,1)</f>
        <v>10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12</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E27" sqref="E27:G27"/>
    </sheetView>
  </sheetViews>
  <sheetFormatPr defaultColWidth="9" defaultRowHeight="10.8" x14ac:dyDescent="0.2"/>
  <cols>
    <col min="1" max="1" width="2.44140625" style="12" customWidth="1"/>
    <col min="2" max="3" width="3.77734375" style="12" customWidth="1"/>
    <col min="4" max="4" width="4.44140625" style="12" customWidth="1"/>
    <col min="5" max="5" width="3.77734375" style="12" customWidth="1"/>
    <col min="6" max="6" width="40.77734375" style="12" customWidth="1"/>
    <col min="7" max="7" width="9.77734375" style="12" customWidth="1"/>
    <col min="8" max="8" width="10.33203125" style="12" customWidth="1"/>
    <col min="9" max="26" width="9.77734375" style="12" customWidth="1"/>
    <col min="27" max="27" width="11.77734375" style="12" customWidth="1"/>
    <col min="28" max="16384" width="9" style="12"/>
  </cols>
  <sheetData>
    <row r="1" spans="2:27" ht="21" x14ac:dyDescent="0.25">
      <c r="C1" s="23" t="s">
        <v>381</v>
      </c>
      <c r="D1" s="23"/>
      <c r="E1" s="23"/>
    </row>
    <row r="2" spans="2:27" ht="22.5" customHeight="1" x14ac:dyDescent="0.2">
      <c r="E2" s="428" t="s">
        <v>382</v>
      </c>
    </row>
    <row r="3" spans="2:27" ht="14.1" customHeight="1" thickBot="1" x14ac:dyDescent="0.2">
      <c r="B3" s="975" t="s">
        <v>102</v>
      </c>
      <c r="C3" s="975"/>
      <c r="D3" s="975"/>
      <c r="E3" s="975"/>
      <c r="F3" s="975"/>
      <c r="G3" s="129"/>
      <c r="H3" s="129"/>
      <c r="I3" s="129"/>
      <c r="J3" s="129"/>
      <c r="K3" s="129"/>
      <c r="Y3"/>
      <c r="Z3"/>
      <c r="AA3" s="130"/>
    </row>
    <row r="4" spans="2:27" ht="14.1" customHeight="1" x14ac:dyDescent="0.2">
      <c r="B4" s="975"/>
      <c r="C4" s="975"/>
      <c r="D4" s="975"/>
      <c r="E4" s="975"/>
      <c r="F4" s="975"/>
      <c r="G4" s="129"/>
      <c r="H4" s="129"/>
      <c r="I4" s="129"/>
      <c r="J4" s="129"/>
      <c r="K4" s="129"/>
      <c r="Y4" s="979" t="s">
        <v>355</v>
      </c>
      <c r="Z4" s="131" t="s">
        <v>114</v>
      </c>
      <c r="AA4" s="132" t="s">
        <v>115</v>
      </c>
    </row>
    <row r="5" spans="2:27" ht="14.1" customHeight="1" thickBot="1" x14ac:dyDescent="0.25">
      <c r="C5" s="129"/>
      <c r="D5" s="129"/>
      <c r="E5" s="129"/>
      <c r="F5" s="129"/>
      <c r="G5" s="129"/>
      <c r="H5" s="129"/>
      <c r="I5" s="129"/>
      <c r="J5" s="129"/>
      <c r="K5" s="129"/>
      <c r="Y5" s="980"/>
      <c r="Z5" s="133" t="str">
        <f>+表紙!Q29</f>
        <v>〇</v>
      </c>
      <c r="AA5" s="134" t="str">
        <f>+表紙!T29</f>
        <v/>
      </c>
    </row>
    <row r="6" spans="2:27" s="24" customFormat="1" ht="15" customHeight="1" thickBot="1" x14ac:dyDescent="0.25">
      <c r="B6" s="184" t="s">
        <v>101</v>
      </c>
      <c r="C6" s="184"/>
      <c r="D6" s="184"/>
      <c r="E6" s="184"/>
      <c r="F6" s="184"/>
      <c r="G6" s="184"/>
      <c r="H6" s="184"/>
      <c r="I6" s="184"/>
      <c r="J6" s="184"/>
      <c r="K6" s="184"/>
      <c r="L6" s="104"/>
      <c r="M6" s="976"/>
      <c r="N6" s="976"/>
      <c r="O6" s="104" t="s">
        <v>99</v>
      </c>
      <c r="P6" s="981" t="str">
        <f>+表紙!F48</f>
        <v>ＥＮＥＯＳ株式会社 　根岸製油所</v>
      </c>
      <c r="Q6" s="981"/>
      <c r="R6" s="981"/>
      <c r="S6" s="981"/>
      <c r="T6" s="981"/>
      <c r="U6" s="981"/>
      <c r="V6" s="976"/>
      <c r="W6" s="976"/>
      <c r="X6" s="976"/>
      <c r="Y6" s="976"/>
      <c r="Z6" s="976"/>
      <c r="AA6" s="223" t="s">
        <v>98</v>
      </c>
    </row>
    <row r="7" spans="2:27" s="13" customFormat="1" ht="14.4" x14ac:dyDescent="0.2">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5" customHeight="1" thickBot="1" x14ac:dyDescent="0.25">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2">
      <c r="B9" s="185"/>
      <c r="C9" s="977" t="s">
        <v>230</v>
      </c>
      <c r="D9" s="977"/>
      <c r="E9" s="977"/>
      <c r="F9" s="978"/>
      <c r="G9" s="507">
        <f>IF(OR(ｱ.燃え殻!F24&gt;0,ｱ.燃え殻!F24&lt;0),ｱ.燃え殻!F24,IF(G$19&gt;0,"0",0))</f>
        <v>0</v>
      </c>
      <c r="H9" s="507">
        <f>IF(OR(ｲ.汚泥!F24&gt;0,ｲ.汚泥!F24&lt;0),ｲ.汚泥!F24,IF(H$19&gt;0,"0",0))</f>
        <v>4417.5</v>
      </c>
      <c r="I9" s="507">
        <f>IF(OR(ｳ.廃油!F24&gt;0,ｳ.廃油!F24&lt;0),ｳ.廃油!F24,IF(I$19&gt;0,"0",0))</f>
        <v>2085.6999999999998</v>
      </c>
      <c r="J9" s="507">
        <f>IF(OR(ｴ.廃酸!$F24&gt;0,ｴ.廃酸!$F24&lt;0),ｴ.廃酸!F24,IF(J$19&gt;0,"0",0))</f>
        <v>48.6</v>
      </c>
      <c r="K9" s="507">
        <f>IF(OR(ｵ.廃ｱﾙｶﾘ!$F24&gt;0,ｵ.廃ｱﾙｶﾘ!$F24&lt;0),ｵ.廃ｱﾙｶﾘ!F24,IF(K$19&gt;0,"0",0))</f>
        <v>1357.3</v>
      </c>
      <c r="L9" s="507">
        <f>IF(OR(ｶ.廃ﾌﾟﾗ類!F24&gt;0,ｶ.廃ﾌﾟﾗ類!F24&lt;0),ｶ.廃ﾌﾟﾗ類!F24,IF(L$19&gt;0,"0",0))</f>
        <v>165.4</v>
      </c>
      <c r="M9" s="507">
        <f>IF(OR(ｷ.紙くず!F24&gt;0,ｷ.紙くず!F24&lt;0),ｷ.紙くず!F24,IF(M$19&gt;0,"0",0))</f>
        <v>0</v>
      </c>
      <c r="N9" s="507">
        <f>IF(OR(ｸ.木くず!F24&gt;0,ｸ.木くず!F24&lt;0),ｸ.木くず!F24,IF(N$19&gt;0,"0",0))</f>
        <v>16.899999999999999</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4.9000000000000004</v>
      </c>
      <c r="T9" s="507">
        <f>IF(OR(ｾ.ｶﾞﾗｽ･ｺﾝｸﾘ･陶磁器くず!F24&gt;0,ｾ.ｶﾞﾗｽ･ｺﾝｸﾘ･陶磁器くず!F24&lt;0),ｾ.ｶﾞﾗｽ･ｺﾝｸﾘ･陶磁器くず!F24,IF(T$19&gt;0,"0",0))</f>
        <v>190.3</v>
      </c>
      <c r="U9" s="507">
        <f>IF(OR(ｿ.鉱さい!F24&gt;0,ｿ.鉱さい!F24&lt;0),ｿ.鉱さい!F24,IF(U$19&gt;0,"0",0))</f>
        <v>0</v>
      </c>
      <c r="V9" s="507">
        <f>IF(OR(ﾀ.がれき類!F24&gt;0,ﾀ.がれき類!F24&lt;0),ﾀ.がれき類!F24,IF(V$19&gt;0,"0",0))</f>
        <v>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367.4</v>
      </c>
      <c r="Z9" s="508">
        <f>IF(OR(ﾄ.混合廃棄物その他!F24&gt;0,ﾄ.混合廃棄物その他!F24&lt;0),ﾄ.混合廃棄物その他!F24,IF(Z$19&gt;0,"0",0))</f>
        <v>12</v>
      </c>
      <c r="AA9" s="509">
        <f>IF(SUM(G9:Z9)&gt;0,SUM(G9:Z9),IF(AA$19&gt;0,"0",0))</f>
        <v>8665.9999999999982</v>
      </c>
    </row>
    <row r="10" spans="2:27" ht="24" customHeight="1" x14ac:dyDescent="0.2">
      <c r="B10" s="188" t="s">
        <v>393</v>
      </c>
      <c r="C10" s="973" t="s">
        <v>294</v>
      </c>
      <c r="D10" s="973"/>
      <c r="E10" s="973"/>
      <c r="F10" s="974"/>
      <c r="G10" s="510">
        <f>IF(OR(ｱ.燃え殻!F25&gt;0,ｱ.燃え殻!F25&lt;0),ｱ.燃え殻!F25,IF(G$19&gt;0,"0",0))</f>
        <v>0</v>
      </c>
      <c r="H10" s="510" t="str">
        <f>IF(OR(ｲ.汚泥!F25&gt;0,ｲ.汚泥!F25&lt;0),ｲ.汚泥!F25,IF(H$19&gt;0,"0",0))</f>
        <v>0</v>
      </c>
      <c r="I10" s="510" t="str">
        <f>IF(OR(ｳ.廃油!F25&gt;0,ｳ.廃油!F25&lt;0),ｳ.廃油!F25,IF(I$19&gt;0,"0",0))</f>
        <v>0</v>
      </c>
      <c r="J10" s="510" t="str">
        <f>IF(OR(ｴ.廃酸!$F25&gt;0,ｴ.廃酸!$F25&lt;0),ｴ.廃酸!F25,IF(J$19&gt;0,"0",0))</f>
        <v>0</v>
      </c>
      <c r="K10" s="510" t="str">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t="str">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2">
      <c r="B11" s="188" t="s">
        <v>394</v>
      </c>
      <c r="C11" s="945" t="s">
        <v>295</v>
      </c>
      <c r="D11" s="945"/>
      <c r="E11" s="945"/>
      <c r="F11" s="946"/>
      <c r="G11" s="513">
        <f>IF(OR(ｱ.燃え殻!F26&gt;0,ｱ.燃え殻!F26&lt;0),ｱ.燃え殻!F26,IF(G$19&gt;0,"0",0))</f>
        <v>0</v>
      </c>
      <c r="H11" s="513" t="str">
        <f>IF(OR(ｲ.汚泥!F26&gt;0,ｲ.汚泥!F26&lt;0),ｲ.汚泥!F26,IF(H$19&gt;0,"0",0))</f>
        <v>0</v>
      </c>
      <c r="I11" s="513" t="str">
        <f>IF(OR(ｳ.廃油!F26&gt;0,ｳ.廃油!F26&lt;0),ｳ.廃油!F26,IF(I$19&gt;0,"0",0))</f>
        <v>0</v>
      </c>
      <c r="J11" s="513" t="str">
        <f>IF(OR(ｴ.廃酸!$F26&gt;0,ｴ.廃酸!$F26&lt;0),ｴ.廃酸!F26,IF(J$19&gt;0,"0",0))</f>
        <v>0</v>
      </c>
      <c r="K11" s="513" t="str">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t="str">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2">
      <c r="B12" s="188">
        <v>6</v>
      </c>
      <c r="C12" s="945" t="s">
        <v>296</v>
      </c>
      <c r="D12" s="945"/>
      <c r="E12" s="945"/>
      <c r="F12" s="946"/>
      <c r="G12" s="513">
        <f>IF(OR(ｱ.燃え殻!F27&gt;0,ｱ.燃え殻!F27&lt;0),ｱ.燃え殻!F27,IF(G$19&gt;0,"0",0))</f>
        <v>0</v>
      </c>
      <c r="H12" s="513">
        <f>IF(OR(ｲ.汚泥!F27&gt;0,ｲ.汚泥!F27&lt;0),ｲ.汚泥!F27,IF(H$19&gt;0,"0",0))</f>
        <v>629.79999999999995</v>
      </c>
      <c r="I12" s="513" t="str">
        <f>IF(OR(ｳ.廃油!F27&gt;0,ｳ.廃油!F27&lt;0),ｳ.廃油!F27,IF(I$19&gt;0,"0",0))</f>
        <v>0</v>
      </c>
      <c r="J12" s="513" t="str">
        <f>IF(OR(ｴ.廃酸!$F27&gt;0,ｴ.廃酸!$F27&lt;0),ｴ.廃酸!F27,IF(J$19&gt;0,"0",0))</f>
        <v>0</v>
      </c>
      <c r="K12" s="513" t="str">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t="str">
        <f>IF(OR(ﾃ.ばいじん!F27&gt;0,ﾃ.ばいじん!F27&lt;0),ﾃ.ばいじん!F27,IF(Y$19&gt;0,"0",0))</f>
        <v>0</v>
      </c>
      <c r="Z12" s="514" t="str">
        <f>IF(OR(ﾄ.混合廃棄物その他!F27&gt;0,ﾄ.混合廃棄物その他!F27&lt;0),ﾄ.混合廃棄物その他!F27,IF(Z$19&gt;0,"0",0))</f>
        <v>0</v>
      </c>
      <c r="AA12" s="515">
        <f t="shared" si="0"/>
        <v>629.79999999999995</v>
      </c>
    </row>
    <row r="13" spans="2:27" ht="24" customHeight="1" x14ac:dyDescent="0.2">
      <c r="B13" s="188" t="s">
        <v>226</v>
      </c>
      <c r="C13" s="953" t="s">
        <v>297</v>
      </c>
      <c r="D13" s="954"/>
      <c r="E13" s="954"/>
      <c r="F13" s="955"/>
      <c r="G13" s="513">
        <f>IF(OR(ｱ.燃え殻!F28&gt;0,ｱ.燃え殻!F28&lt;0),ｱ.燃え殻!F28,IF(G$19&gt;0,"0",0))</f>
        <v>0</v>
      </c>
      <c r="H13" s="513" t="str">
        <f>IF(OR(ｲ.汚泥!F28&gt;0,ｲ.汚泥!F28&lt;0),ｲ.汚泥!F28,IF(H$19&gt;0,"0",0))</f>
        <v>0</v>
      </c>
      <c r="I13" s="513" t="str">
        <f>IF(OR(ｳ.廃油!F28&gt;0,ｳ.廃油!F28&lt;0),ｳ.廃油!F28,IF(I$19&gt;0,"0",0))</f>
        <v>0</v>
      </c>
      <c r="J13" s="513" t="str">
        <f>IF(OR(ｴ.廃酸!$F28&gt;0,ｴ.廃酸!$F28&lt;0),ｴ.廃酸!F28,IF(J$19&gt;0,"0",0))</f>
        <v>0</v>
      </c>
      <c r="K13" s="513" t="str">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t="str">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2">
      <c r="B14" s="188" t="s">
        <v>227</v>
      </c>
      <c r="C14" s="945" t="s">
        <v>298</v>
      </c>
      <c r="D14" s="945"/>
      <c r="E14" s="945"/>
      <c r="F14" s="946"/>
      <c r="G14" s="513">
        <f>IF(OR(ｱ.燃え殻!F29&gt;0,ｱ.燃え殻!F29&lt;0),ｱ.燃え殻!F29,IF(G$19&gt;0,"0",0))</f>
        <v>0</v>
      </c>
      <c r="H14" s="513">
        <f>IF(OR(ｲ.汚泥!F29&gt;0,ｲ.汚泥!F29&lt;0),ｲ.汚泥!F29,IF(H$19&gt;0,"0",0))</f>
        <v>3787.7</v>
      </c>
      <c r="I14" s="513">
        <f>IF(OR(ｳ.廃油!F29&gt;0,ｳ.廃油!F29&lt;0),ｳ.廃油!F29,IF(I$19&gt;0,"0",0))</f>
        <v>2085.6999999999998</v>
      </c>
      <c r="J14" s="513">
        <f>IF(OR(ｴ.廃酸!$F29&gt;0,ｴ.廃酸!$F29&lt;0),ｴ.廃酸!F29,IF(J$19&gt;0,"0",0))</f>
        <v>48.6</v>
      </c>
      <c r="K14" s="513">
        <f>IF(OR(ｵ.廃ｱﾙｶﾘ!$F29&gt;0,ｵ.廃ｱﾙｶﾘ!$F29&lt;0),ｵ.廃ｱﾙｶﾘ!F29,IF(K$19&gt;0,"0",0))</f>
        <v>1357.3</v>
      </c>
      <c r="L14" s="513">
        <f>IF(OR(ｶ.廃ﾌﾟﾗ類!F29&gt;0,ｶ.廃ﾌﾟﾗ類!F29&lt;0),ｶ.廃ﾌﾟﾗ類!F29,IF(L$19&gt;0,"0",0))</f>
        <v>165.4</v>
      </c>
      <c r="M14" s="513">
        <f>IF(OR(ｷ.紙くず!F29&gt;0,ｷ.紙くず!F29&lt;0),ｷ.紙くず!F29,IF(M$19&gt;0,"0",0))</f>
        <v>0</v>
      </c>
      <c r="N14" s="513">
        <f>IF(OR(ｸ.木くず!F29&gt;0,ｸ.木くず!F29&lt;0),ｸ.木くず!F29,IF(N$19&gt;0,"0",0))</f>
        <v>16.899999999999999</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4.9000000000000004</v>
      </c>
      <c r="T14" s="513">
        <f>IF(OR(ｾ.ｶﾞﾗｽ･ｺﾝｸﾘ･陶磁器くず!F29&gt;0,ｾ.ｶﾞﾗｽ･ｺﾝｸﾘ･陶磁器くず!F29&lt;0),ｾ.ｶﾞﾗｽ･ｺﾝｸﾘ･陶磁器くず!F29,IF(T$19&gt;0,"0",0))</f>
        <v>190.3</v>
      </c>
      <c r="U14" s="513">
        <f>IF(OR(ｿ.鉱さい!F29&gt;0,ｿ.鉱さい!F29&lt;0),ｿ.鉱さい!F29,IF(U$19&gt;0,"0",0))</f>
        <v>0</v>
      </c>
      <c r="V14" s="513">
        <f>IF(OR(ﾀ.がれき類!F29&gt;0,ﾀ.がれき類!F29&lt;0),ﾀ.がれき類!F29,IF(V$19&gt;0,"0",0))</f>
        <v>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367.4</v>
      </c>
      <c r="Z14" s="514">
        <f>IF(OR(ﾄ.混合廃棄物その他!F29&gt;0,ﾄ.混合廃棄物その他!F29&lt;0),ﾄ.混合廃棄物その他!F29,IF(Z$19&gt;0,"0",0))</f>
        <v>12</v>
      </c>
      <c r="AA14" s="515">
        <f t="shared" si="0"/>
        <v>8036.1999999999989</v>
      </c>
    </row>
    <row r="15" spans="2:27" ht="24" customHeight="1" x14ac:dyDescent="0.2">
      <c r="B15" s="188" t="s">
        <v>228</v>
      </c>
      <c r="C15" s="945" t="s">
        <v>299</v>
      </c>
      <c r="D15" s="945"/>
      <c r="E15" s="945"/>
      <c r="F15" s="946"/>
      <c r="G15" s="513">
        <f>IF(OR(ｱ.燃え殻!F30&gt;0,ｱ.燃え殻!F30&lt;0),ｱ.燃え殻!F30,IF(G$19&gt;0,"0",0))</f>
        <v>0</v>
      </c>
      <c r="H15" s="513">
        <f>IF(OR(ｲ.汚泥!F30&gt;0,ｲ.汚泥!F30&lt;0),ｲ.汚泥!F30,IF(H$19&gt;0,"0",0))</f>
        <v>3512.5</v>
      </c>
      <c r="I15" s="513">
        <f>IF(OR(ｳ.廃油!F30&gt;0,ｳ.廃油!F30&lt;0),ｳ.廃油!F30,IF(I$19&gt;0,"0",0))</f>
        <v>2025</v>
      </c>
      <c r="J15" s="513">
        <f>IF(OR(ｴ.廃酸!$F30&gt;0,ｴ.廃酸!$F30&lt;0),ｴ.廃酸!F30,IF(J$19&gt;0,"0",0))</f>
        <v>48.6</v>
      </c>
      <c r="K15" s="513">
        <f>IF(OR(ｵ.廃ｱﾙｶﾘ!$F30&gt;0,ｵ.廃ｱﾙｶﾘ!$F30&lt;0),ｵ.廃ｱﾙｶﾘ!F30,IF(K$19&gt;0,"0",0))</f>
        <v>1287.4000000000001</v>
      </c>
      <c r="L15" s="513">
        <f>IF(OR(ｶ.廃ﾌﾟﾗ類!F30&gt;0,ｶ.廃ﾌﾟﾗ類!F30&lt;0),ｶ.廃ﾌﾟﾗ類!F30,IF(L$19&gt;0,"0",0))</f>
        <v>158.30000000000001</v>
      </c>
      <c r="M15" s="513">
        <f>IF(OR(ｷ.紙くず!F30&gt;0,ｷ.紙くず!F30&lt;0),ｷ.紙くず!F30,IF(M$19&gt;0,"0",0))</f>
        <v>0</v>
      </c>
      <c r="N15" s="513" t="str">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4.9000000000000004</v>
      </c>
      <c r="T15" s="513">
        <f>IF(OR(ｾ.ｶﾞﾗｽ･ｺﾝｸﾘ･陶磁器くず!F30&gt;0,ｾ.ｶﾞﾗｽ･ｺﾝｸﾘ･陶磁器くず!F30&lt;0),ｾ.ｶﾞﾗｽ･ｺﾝｸﾘ･陶磁器くず!F30,IF(T$19&gt;0,"0",0))</f>
        <v>114.9</v>
      </c>
      <c r="U15" s="513">
        <f>IF(OR(ｿ.鉱さい!F30&gt;0,ｿ.鉱さい!F30&lt;0),ｿ.鉱さい!F30,IF(U$19&gt;0,"0",0))</f>
        <v>0</v>
      </c>
      <c r="V15" s="513">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40.700000000000003</v>
      </c>
      <c r="Z15" s="514">
        <f>IF(OR(ﾄ.混合廃棄物その他!F30&gt;0,ﾄ.混合廃棄物その他!F30&lt;0),ﾄ.混合廃棄物その他!F30,IF(Z$19&gt;0,"0",0))</f>
        <v>0.3</v>
      </c>
      <c r="AA15" s="515">
        <f t="shared" si="0"/>
        <v>7192.5999999999995</v>
      </c>
    </row>
    <row r="16" spans="2:27" ht="24" customHeight="1" x14ac:dyDescent="0.2">
      <c r="B16" s="188" t="s">
        <v>229</v>
      </c>
      <c r="C16" s="945" t="s">
        <v>300</v>
      </c>
      <c r="D16" s="945"/>
      <c r="E16" s="945"/>
      <c r="F16" s="946"/>
      <c r="G16" s="513">
        <f>IF(OR(ｱ.燃え殻!F31&gt;0,ｱ.燃え殻!F31&lt;0),ｱ.燃え殻!F31,IF(G$19&gt;0,"0",0))</f>
        <v>0</v>
      </c>
      <c r="H16" s="513">
        <f>IF(OR(ｲ.汚泥!F31&gt;0,ｲ.汚泥!F31&lt;0),ｲ.汚泥!F31,IF(H$19&gt;0,"0",0))</f>
        <v>3787.7</v>
      </c>
      <c r="I16" s="513">
        <f>IF(OR(ｳ.廃油!F31&gt;0,ｳ.廃油!F31&lt;0),ｳ.廃油!F31,IF(I$19&gt;0,"0",0))</f>
        <v>2085.6999999999998</v>
      </c>
      <c r="J16" s="513">
        <f>IF(OR(ｴ.廃酸!$F31&gt;0,ｴ.廃酸!$F31&lt;0),ｴ.廃酸!F31,IF(J$19&gt;0,"0",0))</f>
        <v>48.6</v>
      </c>
      <c r="K16" s="513">
        <f>IF(OR(ｵ.廃ｱﾙｶﾘ!$F31&gt;0,ｵ.廃ｱﾙｶﾘ!$F31&lt;0),ｵ.廃ｱﾙｶﾘ!F31,IF(K$19&gt;0,"0",0))</f>
        <v>1357.3</v>
      </c>
      <c r="L16" s="513">
        <f>IF(OR(ｶ.廃ﾌﾟﾗ類!F31&gt;0,ｶ.廃ﾌﾟﾗ類!F31&lt;0),ｶ.廃ﾌﾟﾗ類!F31,IF(L$19&gt;0,"0",0))</f>
        <v>165.4</v>
      </c>
      <c r="M16" s="513">
        <f>IF(OR(ｷ.紙くず!F31&gt;0,ｷ.紙くず!F31&lt;0),ｷ.紙くず!F31,IF(M$19&gt;0,"0",0))</f>
        <v>0</v>
      </c>
      <c r="N16" s="513">
        <f>IF(OR(ｸ.木くず!F31&gt;0,ｸ.木くず!F31&lt;0),ｸ.木くず!F31,IF(N$19&gt;0,"0",0))</f>
        <v>16.899999999999999</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4.9000000000000004</v>
      </c>
      <c r="T16" s="513">
        <f>IF(OR(ｾ.ｶﾞﾗｽ･ｺﾝｸﾘ･陶磁器くず!F31&gt;0,ｾ.ｶﾞﾗｽ･ｺﾝｸﾘ･陶磁器くず!F31&lt;0),ｾ.ｶﾞﾗｽ･ｺﾝｸﾘ･陶磁器くず!F31,IF(T$19&gt;0,"0",0))</f>
        <v>190.3</v>
      </c>
      <c r="U16" s="513">
        <f>IF(OR(ｿ.鉱さい!F31&gt;0,ｿ.鉱さい!F31&lt;0),ｿ.鉱さい!F31,IF(U$19&gt;0,"0",0))</f>
        <v>0</v>
      </c>
      <c r="V16" s="513">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367.4</v>
      </c>
      <c r="Z16" s="514">
        <f>IF(OR(ﾄ.混合廃棄物その他!F31&gt;0,ﾄ.混合廃棄物その他!F31&lt;0),ﾄ.混合廃棄物その他!F31,IF(Z$19&gt;0,"0",0))</f>
        <v>12</v>
      </c>
      <c r="AA16" s="515">
        <f t="shared" si="0"/>
        <v>8036.1999999999989</v>
      </c>
    </row>
    <row r="17" spans="2:27" ht="24" customHeight="1" x14ac:dyDescent="0.2">
      <c r="B17" s="188"/>
      <c r="C17" s="945" t="s">
        <v>408</v>
      </c>
      <c r="D17" s="945"/>
      <c r="E17" s="945"/>
      <c r="F17" s="946"/>
      <c r="G17" s="513">
        <f>IF(OR(ｱ.燃え殻!F32&gt;0,ｱ.燃え殻!F32&lt;0),ｱ.燃え殻!F32,IF(G$19&gt;0,"0",0))</f>
        <v>0</v>
      </c>
      <c r="H17" s="513" t="str">
        <f>IF(OR(ｲ.汚泥!F32&gt;0,ｲ.汚泥!F32&lt;0),ｲ.汚泥!F32,IF(H$19&gt;0,"0",0))</f>
        <v>0</v>
      </c>
      <c r="I17" s="513" t="str">
        <f>IF(OR(ｳ.廃油!F32&gt;0,ｳ.廃油!F32&lt;0),ｳ.廃油!F32,IF(I$19&gt;0,"0",0))</f>
        <v>0</v>
      </c>
      <c r="J17" s="513" t="str">
        <f>IF(OR(ｴ.廃酸!$F32&gt;0,ｴ.廃酸!$F32&lt;0),ｴ.廃酸!F32,IF(J$19&gt;0,"0",0))</f>
        <v>0</v>
      </c>
      <c r="K17" s="513" t="str">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t="str">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5">
      <c r="B18" s="189"/>
      <c r="C18" s="237" t="s">
        <v>326</v>
      </c>
      <c r="D18" s="943" t="s">
        <v>428</v>
      </c>
      <c r="E18" s="943"/>
      <c r="F18" s="944"/>
      <c r="G18" s="516">
        <f>IF(OR(ｱ.燃え殻!F33&gt;0,ｱ.燃え殻!F33&lt;0),ｱ.燃え殻!F33,IF(G$19&gt;0,"0",0))</f>
        <v>0</v>
      </c>
      <c r="H18" s="516" t="str">
        <f>IF(OR(ｲ.汚泥!F33&gt;0,ｲ.汚泥!F33&lt;0),ｲ.汚泥!F33,IF(H$19&gt;0,"0",0))</f>
        <v>0</v>
      </c>
      <c r="I18" s="516" t="str">
        <f>IF(OR(ｳ.廃油!F33&gt;0,ｳ.廃油!F33&lt;0),ｳ.廃油!F33,IF(I$19&gt;0,"0",0))</f>
        <v>0</v>
      </c>
      <c r="J18" s="516" t="str">
        <f>IF(OR(ｴ.廃酸!$F33&gt;0,ｴ.廃酸!$F33&lt;0),ｴ.廃酸!F33,IF(J$19&gt;0,"0",0))</f>
        <v>0</v>
      </c>
      <c r="K18" s="516" t="str">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t="str">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2">
      <c r="B19" s="185"/>
      <c r="C19" s="190" t="s">
        <v>376</v>
      </c>
      <c r="D19" s="962" t="s">
        <v>377</v>
      </c>
      <c r="E19" s="962"/>
      <c r="F19" s="963"/>
      <c r="G19" s="519">
        <f>+G37+G25+G23+G22+G21-G20</f>
        <v>0</v>
      </c>
      <c r="H19" s="519">
        <f t="shared" ref="H19:Z19" si="1">+H37+H25+H23+H22+H21-H20</f>
        <v>4500</v>
      </c>
      <c r="I19" s="519">
        <f t="shared" si="1"/>
        <v>2000</v>
      </c>
      <c r="J19" s="519">
        <f t="shared" si="1"/>
        <v>50</v>
      </c>
      <c r="K19" s="519">
        <f t="shared" si="1"/>
        <v>1000</v>
      </c>
      <c r="L19" s="519">
        <f t="shared" si="1"/>
        <v>150</v>
      </c>
      <c r="M19" s="519">
        <f t="shared" si="1"/>
        <v>0</v>
      </c>
      <c r="N19" s="519">
        <f t="shared" si="1"/>
        <v>10</v>
      </c>
      <c r="O19" s="519">
        <f t="shared" si="1"/>
        <v>0</v>
      </c>
      <c r="P19" s="519">
        <f t="shared" si="1"/>
        <v>0</v>
      </c>
      <c r="Q19" s="519">
        <f t="shared" si="1"/>
        <v>0</v>
      </c>
      <c r="R19" s="519">
        <f t="shared" si="1"/>
        <v>0</v>
      </c>
      <c r="S19" s="519">
        <f t="shared" si="1"/>
        <v>10</v>
      </c>
      <c r="T19" s="519">
        <f t="shared" si="1"/>
        <v>170</v>
      </c>
      <c r="U19" s="519">
        <f t="shared" si="1"/>
        <v>0</v>
      </c>
      <c r="V19" s="519">
        <f t="shared" si="1"/>
        <v>0</v>
      </c>
      <c r="W19" s="519">
        <f t="shared" si="1"/>
        <v>0</v>
      </c>
      <c r="X19" s="519">
        <f t="shared" si="1"/>
        <v>0</v>
      </c>
      <c r="Y19" s="519">
        <f t="shared" si="1"/>
        <v>400</v>
      </c>
      <c r="Z19" s="520">
        <f t="shared" si="1"/>
        <v>10</v>
      </c>
      <c r="AA19" s="521">
        <f t="shared" ref="AA19:AA25" si="2">SUM(G19:Z19)</f>
        <v>8300</v>
      </c>
    </row>
    <row r="20" spans="2:27" ht="24" customHeight="1" thickBot="1" x14ac:dyDescent="0.25">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2">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2">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2">
      <c r="B23" s="186"/>
      <c r="C23" s="144"/>
      <c r="D23" s="589" t="s">
        <v>61</v>
      </c>
      <c r="E23" s="949" t="s">
        <v>340</v>
      </c>
      <c r="F23" s="950"/>
      <c r="G23" s="532">
        <f>+ｱ.燃え殻!$O$18</f>
        <v>0</v>
      </c>
      <c r="H23" s="532">
        <f>+ｲ.汚泥!$O$18</f>
        <v>700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700</v>
      </c>
    </row>
    <row r="24" spans="2:27" ht="24" customHeight="1" x14ac:dyDescent="0.2">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2">
      <c r="B25" s="186"/>
      <c r="C25" s="144"/>
      <c r="D25" s="191" t="s">
        <v>89</v>
      </c>
      <c r="E25" s="951" t="s">
        <v>342</v>
      </c>
      <c r="F25" s="952"/>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2">
      <c r="B26" s="186"/>
      <c r="C26" s="947" t="s">
        <v>174</v>
      </c>
      <c r="D26" s="582" t="s">
        <v>21</v>
      </c>
      <c r="E26" s="941" t="s">
        <v>343</v>
      </c>
      <c r="F26" s="942"/>
      <c r="G26" s="539">
        <f>+G28+G29+G30+G31</f>
        <v>0</v>
      </c>
      <c r="H26" s="539">
        <f t="shared" ref="H26:Z26" si="3">+H28+H29+H30+H31</f>
        <v>30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30</v>
      </c>
    </row>
    <row r="27" spans="2:27" ht="24" customHeight="1" x14ac:dyDescent="0.2">
      <c r="B27" s="186"/>
      <c r="C27" s="947"/>
      <c r="D27" s="191" t="s">
        <v>25</v>
      </c>
      <c r="E27" s="941" t="s">
        <v>344</v>
      </c>
      <c r="F27" s="942"/>
      <c r="G27" s="539">
        <f t="shared" ref="G27:Z27" si="5">+G23-G26</f>
        <v>0</v>
      </c>
      <c r="H27" s="539">
        <f t="shared" si="5"/>
        <v>670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670</v>
      </c>
    </row>
    <row r="28" spans="2:27" ht="25.5" customHeight="1" x14ac:dyDescent="0.2">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2">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5" customHeight="1" x14ac:dyDescent="0.2">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2">
      <c r="B31" s="188" t="s">
        <v>394</v>
      </c>
      <c r="C31" s="948"/>
      <c r="D31" s="143" t="s">
        <v>178</v>
      </c>
      <c r="E31" s="941" t="s">
        <v>348</v>
      </c>
      <c r="F31" s="942"/>
      <c r="G31" s="539">
        <f t="shared" ref="G31:Z31" si="6">+G32+G36</f>
        <v>0</v>
      </c>
      <c r="H31" s="539">
        <f t="shared" si="6"/>
        <v>30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30</v>
      </c>
    </row>
    <row r="32" spans="2:27" ht="24" customHeight="1" x14ac:dyDescent="0.2">
      <c r="B32" s="188">
        <v>7</v>
      </c>
      <c r="C32" s="144"/>
      <c r="D32" s="250"/>
      <c r="E32" s="245" t="s">
        <v>322</v>
      </c>
      <c r="F32" s="585"/>
      <c r="G32" s="545">
        <f t="shared" ref="G32:Z32" si="7">SUM(G33:G35)</f>
        <v>0</v>
      </c>
      <c r="H32" s="545">
        <f t="shared" si="7"/>
        <v>30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30</v>
      </c>
    </row>
    <row r="33" spans="2:27" ht="24" customHeight="1" x14ac:dyDescent="0.2">
      <c r="B33" s="188" t="s">
        <v>226</v>
      </c>
      <c r="C33" s="144"/>
      <c r="D33" s="248"/>
      <c r="E33" s="243"/>
      <c r="F33" s="241" t="s">
        <v>233</v>
      </c>
      <c r="G33" s="548">
        <f>+ｱ.燃え殻!$AT$16</f>
        <v>0</v>
      </c>
      <c r="H33" s="548">
        <f>+ｲ.汚泥!$AT$16</f>
        <v>30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30</v>
      </c>
    </row>
    <row r="34" spans="2:27" ht="24" customHeight="1" x14ac:dyDescent="0.2">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2">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5">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2">
      <c r="B37" s="186"/>
      <c r="C37" s="939" t="s">
        <v>173</v>
      </c>
      <c r="D37" s="143" t="s">
        <v>179</v>
      </c>
      <c r="E37" s="960" t="s">
        <v>234</v>
      </c>
      <c r="F37" s="961"/>
      <c r="G37" s="554">
        <f t="shared" ref="G37:Z37" si="8">+G38+G42</f>
        <v>0</v>
      </c>
      <c r="H37" s="554">
        <f t="shared" si="8"/>
        <v>3800</v>
      </c>
      <c r="I37" s="554">
        <f t="shared" si="8"/>
        <v>2000</v>
      </c>
      <c r="J37" s="554">
        <f t="shared" si="8"/>
        <v>50</v>
      </c>
      <c r="K37" s="554">
        <f t="shared" si="8"/>
        <v>1000</v>
      </c>
      <c r="L37" s="554">
        <f t="shared" si="8"/>
        <v>150</v>
      </c>
      <c r="M37" s="554">
        <f t="shared" si="8"/>
        <v>0</v>
      </c>
      <c r="N37" s="554">
        <f t="shared" si="8"/>
        <v>10</v>
      </c>
      <c r="O37" s="554">
        <f t="shared" si="8"/>
        <v>0</v>
      </c>
      <c r="P37" s="554">
        <f t="shared" si="8"/>
        <v>0</v>
      </c>
      <c r="Q37" s="554">
        <f t="shared" si="8"/>
        <v>0</v>
      </c>
      <c r="R37" s="554">
        <f t="shared" si="8"/>
        <v>0</v>
      </c>
      <c r="S37" s="554">
        <f t="shared" si="8"/>
        <v>10</v>
      </c>
      <c r="T37" s="554">
        <f t="shared" si="8"/>
        <v>170</v>
      </c>
      <c r="U37" s="554">
        <f t="shared" si="8"/>
        <v>0</v>
      </c>
      <c r="V37" s="554">
        <f t="shared" si="8"/>
        <v>0</v>
      </c>
      <c r="W37" s="554">
        <f t="shared" si="8"/>
        <v>0</v>
      </c>
      <c r="X37" s="554">
        <f t="shared" si="8"/>
        <v>0</v>
      </c>
      <c r="Y37" s="554">
        <f t="shared" si="8"/>
        <v>400</v>
      </c>
      <c r="Z37" s="555">
        <f t="shared" si="8"/>
        <v>10</v>
      </c>
      <c r="AA37" s="556">
        <f t="shared" si="4"/>
        <v>7600</v>
      </c>
    </row>
    <row r="38" spans="2:27" ht="24" customHeight="1" x14ac:dyDescent="0.2">
      <c r="B38" s="186"/>
      <c r="C38" s="939"/>
      <c r="D38" s="247"/>
      <c r="E38" s="245" t="s">
        <v>319</v>
      </c>
      <c r="F38" s="585"/>
      <c r="G38" s="545">
        <f t="shared" ref="G38:Z38" si="9">SUM(G39:G41)</f>
        <v>0</v>
      </c>
      <c r="H38" s="545">
        <f t="shared" si="9"/>
        <v>3800</v>
      </c>
      <c r="I38" s="545">
        <f t="shared" si="9"/>
        <v>2000</v>
      </c>
      <c r="J38" s="545">
        <f t="shared" si="9"/>
        <v>50</v>
      </c>
      <c r="K38" s="545">
        <f t="shared" si="9"/>
        <v>1000</v>
      </c>
      <c r="L38" s="545">
        <f t="shared" si="9"/>
        <v>150</v>
      </c>
      <c r="M38" s="545">
        <f t="shared" si="9"/>
        <v>0</v>
      </c>
      <c r="N38" s="545">
        <f t="shared" si="9"/>
        <v>10</v>
      </c>
      <c r="O38" s="545">
        <f t="shared" si="9"/>
        <v>0</v>
      </c>
      <c r="P38" s="545">
        <f t="shared" si="9"/>
        <v>0</v>
      </c>
      <c r="Q38" s="545">
        <f t="shared" si="9"/>
        <v>0</v>
      </c>
      <c r="R38" s="545">
        <f t="shared" si="9"/>
        <v>0</v>
      </c>
      <c r="S38" s="545">
        <f t="shared" si="9"/>
        <v>10</v>
      </c>
      <c r="T38" s="545">
        <f t="shared" si="9"/>
        <v>170</v>
      </c>
      <c r="U38" s="545">
        <f t="shared" si="9"/>
        <v>0</v>
      </c>
      <c r="V38" s="545">
        <f t="shared" si="9"/>
        <v>0</v>
      </c>
      <c r="W38" s="545">
        <f t="shared" si="9"/>
        <v>0</v>
      </c>
      <c r="X38" s="545">
        <f t="shared" si="9"/>
        <v>0</v>
      </c>
      <c r="Y38" s="545">
        <f t="shared" si="9"/>
        <v>400</v>
      </c>
      <c r="Z38" s="546">
        <f t="shared" si="9"/>
        <v>10</v>
      </c>
      <c r="AA38" s="547">
        <f t="shared" si="4"/>
        <v>7600</v>
      </c>
    </row>
    <row r="39" spans="2:27" ht="24" customHeight="1" x14ac:dyDescent="0.2">
      <c r="B39" s="186"/>
      <c r="C39" s="939"/>
      <c r="D39" s="248"/>
      <c r="E39" s="243"/>
      <c r="F39" s="241" t="s">
        <v>233</v>
      </c>
      <c r="G39" s="548">
        <f>+ｱ.燃え殻!$Z$28</f>
        <v>0</v>
      </c>
      <c r="H39" s="548">
        <f>+ｲ.汚泥!$Z$28</f>
        <v>3800</v>
      </c>
      <c r="I39" s="548">
        <f>+ｳ.廃油!$Z$28</f>
        <v>2000</v>
      </c>
      <c r="J39" s="548">
        <f>+ｴ.廃酸!$Z$28</f>
        <v>50</v>
      </c>
      <c r="K39" s="548">
        <f>+ｵ.廃ｱﾙｶﾘ!$Z$28</f>
        <v>1000</v>
      </c>
      <c r="L39" s="548">
        <f>+ｶ.廃ﾌﾟﾗ類!$Z$28</f>
        <v>150</v>
      </c>
      <c r="M39" s="548">
        <f>+ｷ.紙くず!$Z$28</f>
        <v>0</v>
      </c>
      <c r="N39" s="548">
        <f>+ｸ.木くず!$Z$28</f>
        <v>10</v>
      </c>
      <c r="O39" s="548">
        <f>+ｹ.繊維くず!$Z$28</f>
        <v>0</v>
      </c>
      <c r="P39" s="548">
        <f>+ｺ.動植物性残さ!$Z$28</f>
        <v>0</v>
      </c>
      <c r="Q39" s="548">
        <f>+ｻ.動物系固形不要物!$Z$28</f>
        <v>0</v>
      </c>
      <c r="R39" s="548">
        <f>+ｼ.ｺﾞﾑくず!$Z$28</f>
        <v>0</v>
      </c>
      <c r="S39" s="548">
        <f>+ｽ.金属くず!$Z$28</f>
        <v>10</v>
      </c>
      <c r="T39" s="548">
        <f>+ｾ.ｶﾞﾗｽ･ｺﾝｸﾘ･陶磁器くず!$Z$28</f>
        <v>170</v>
      </c>
      <c r="U39" s="548">
        <f>+ｿ.鉱さい!$Z$28</f>
        <v>0</v>
      </c>
      <c r="V39" s="548">
        <f>+ﾀ.がれき類!$Z$28</f>
        <v>0</v>
      </c>
      <c r="W39" s="548">
        <f>+ﾁ.動物のふん尿!$Z$28</f>
        <v>0</v>
      </c>
      <c r="X39" s="548">
        <f>+ﾂ.動物の死体!$Z$28</f>
        <v>0</v>
      </c>
      <c r="Y39" s="548">
        <f>+ﾃ.ばいじん!$Z$28</f>
        <v>400</v>
      </c>
      <c r="Z39" s="549">
        <f>+ﾄ.混合廃棄物その他!$Z$28</f>
        <v>10</v>
      </c>
      <c r="AA39" s="550">
        <f t="shared" si="4"/>
        <v>7600</v>
      </c>
    </row>
    <row r="40" spans="2:27" ht="24" customHeight="1" x14ac:dyDescent="0.2">
      <c r="B40" s="186"/>
      <c r="C40" s="939"/>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2">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5">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2">
      <c r="B43" s="186"/>
      <c r="C43" s="142" t="s">
        <v>235</v>
      </c>
      <c r="D43" s="958" t="s">
        <v>349</v>
      </c>
      <c r="E43" s="958"/>
      <c r="F43" s="959"/>
      <c r="G43" s="557">
        <f>+ｱ.燃え殻!$AK$27</f>
        <v>0</v>
      </c>
      <c r="H43" s="557">
        <f>+ｲ.汚泥!$AK$27</f>
        <v>3830</v>
      </c>
      <c r="I43" s="557">
        <f>+ｳ.廃油!$AK$27</f>
        <v>2000</v>
      </c>
      <c r="J43" s="557">
        <f>+ｴ.廃酸!$AK$27</f>
        <v>50</v>
      </c>
      <c r="K43" s="557">
        <f>+ｵ.廃ｱﾙｶﾘ!$AK$27</f>
        <v>1000</v>
      </c>
      <c r="L43" s="557">
        <f>+ｶ.廃ﾌﾟﾗ類!$AK$27</f>
        <v>150</v>
      </c>
      <c r="M43" s="557">
        <f>+ｷ.紙くず!$AK$27</f>
        <v>0</v>
      </c>
      <c r="N43" s="557">
        <f>+ｸ.木くず!$AK$27</f>
        <v>10</v>
      </c>
      <c r="O43" s="557">
        <f>+ｹ.繊維くず!$AK$27</f>
        <v>0</v>
      </c>
      <c r="P43" s="557">
        <f>+ｺ.動植物性残さ!$AK$27</f>
        <v>0</v>
      </c>
      <c r="Q43" s="557">
        <f>+ｻ.動物系固形不要物!$AK$27</f>
        <v>0</v>
      </c>
      <c r="R43" s="557">
        <f>+ｼ.ｺﾞﾑくず!$AK$27</f>
        <v>0</v>
      </c>
      <c r="S43" s="557">
        <f>+ｽ.金属くず!$AK$27</f>
        <v>10</v>
      </c>
      <c r="T43" s="557">
        <f>+ｾ.ｶﾞﾗｽ･ｺﾝｸﾘ･陶磁器くず!$AK$27</f>
        <v>170</v>
      </c>
      <c r="U43" s="557">
        <f>+ｿ.鉱さい!$AK$27</f>
        <v>0</v>
      </c>
      <c r="V43" s="557">
        <f>+ﾀ.がれき類!$AK$27</f>
        <v>0</v>
      </c>
      <c r="W43" s="557">
        <f>+ﾁ.動物のふん尿!$AK$27</f>
        <v>0</v>
      </c>
      <c r="X43" s="557">
        <f>+ﾂ.動物の死体!$AK$27</f>
        <v>0</v>
      </c>
      <c r="Y43" s="557">
        <f>+ﾃ.ばいじん!$AK$27</f>
        <v>400</v>
      </c>
      <c r="Z43" s="558">
        <f>+ﾄ.混合廃棄物その他!$AK$27</f>
        <v>10</v>
      </c>
      <c r="AA43" s="559">
        <f t="shared" si="4"/>
        <v>7630</v>
      </c>
    </row>
    <row r="44" spans="2:27" ht="24" customHeight="1" x14ac:dyDescent="0.2">
      <c r="B44" s="186"/>
      <c r="C44" s="193"/>
      <c r="D44" s="191" t="s">
        <v>188</v>
      </c>
      <c r="E44" s="941" t="s">
        <v>236</v>
      </c>
      <c r="F44" s="942"/>
      <c r="G44" s="560">
        <f>+ｱ.燃え殻!$AK$30</f>
        <v>0</v>
      </c>
      <c r="H44" s="560">
        <f>+ｲ.汚泥!$AK$30</f>
        <v>3500</v>
      </c>
      <c r="I44" s="560">
        <f>+ｳ.廃油!$AK$30</f>
        <v>2000</v>
      </c>
      <c r="J44" s="560">
        <f>+ｴ.廃酸!$AK$30</f>
        <v>50</v>
      </c>
      <c r="K44" s="560">
        <f>+ｵ.廃ｱﾙｶﾘ!$AK$30</f>
        <v>1000</v>
      </c>
      <c r="L44" s="560">
        <f>+ｶ.廃ﾌﾟﾗ類!$AK$30</f>
        <v>140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10</v>
      </c>
      <c r="T44" s="560">
        <f>+ｾ.ｶﾞﾗｽ･ｺﾝｸﾘ･陶磁器くず!$AK$30</f>
        <v>100</v>
      </c>
      <c r="U44" s="560">
        <f>+ｿ.鉱さい!$AK$30</f>
        <v>0</v>
      </c>
      <c r="V44" s="560">
        <f>+ﾀ.がれき類!$AK$30</f>
        <v>0</v>
      </c>
      <c r="W44" s="560">
        <f>+ﾁ.動物のふん尿!$AK$30</f>
        <v>0</v>
      </c>
      <c r="X44" s="560">
        <f>+ﾂ.動物の死体!$AK$30</f>
        <v>0</v>
      </c>
      <c r="Y44" s="560">
        <f>+ﾃ.ばいじん!$AK$30</f>
        <v>50</v>
      </c>
      <c r="Z44" s="561">
        <f>+ﾄ.混合廃棄物その他!$AK$30</f>
        <v>0</v>
      </c>
      <c r="AA44" s="562">
        <f t="shared" si="4"/>
        <v>6850</v>
      </c>
    </row>
    <row r="45" spans="2:27" ht="24" customHeight="1" x14ac:dyDescent="0.2">
      <c r="B45" s="186"/>
      <c r="C45" s="193"/>
      <c r="D45" s="584" t="s">
        <v>190</v>
      </c>
      <c r="E45" s="968" t="s">
        <v>237</v>
      </c>
      <c r="F45" s="969"/>
      <c r="G45" s="563">
        <f>+ｱ.燃え殻!$AR$24</f>
        <v>0</v>
      </c>
      <c r="H45" s="563">
        <f>+ｲ.汚泥!$AR$24</f>
        <v>3830</v>
      </c>
      <c r="I45" s="563">
        <f>+ｳ.廃油!$AR$24</f>
        <v>2000</v>
      </c>
      <c r="J45" s="563">
        <f>+ｴ.廃酸!$AR$24</f>
        <v>50</v>
      </c>
      <c r="K45" s="563">
        <f>+ｵ.廃ｱﾙｶﾘ!$AR$24</f>
        <v>1000</v>
      </c>
      <c r="L45" s="563">
        <f>+ｶ.廃ﾌﾟﾗ類!$AR$24</f>
        <v>150</v>
      </c>
      <c r="M45" s="563">
        <f>+ｷ.紙くず!$AR$24</f>
        <v>0</v>
      </c>
      <c r="N45" s="563">
        <f>+ｸ.木くず!$AR$24</f>
        <v>10</v>
      </c>
      <c r="O45" s="563">
        <f>+ｹ.繊維くず!$AR$24</f>
        <v>0</v>
      </c>
      <c r="P45" s="563">
        <f>+ｺ.動植物性残さ!$AR$24</f>
        <v>0</v>
      </c>
      <c r="Q45" s="563">
        <f>+ｻ.動物系固形不要物!$AR$24</f>
        <v>0</v>
      </c>
      <c r="R45" s="563">
        <f>+ｼ.ｺﾞﾑくず!$AR$24</f>
        <v>0</v>
      </c>
      <c r="S45" s="563">
        <f>+ｽ.金属くず!$AR$24</f>
        <v>10</v>
      </c>
      <c r="T45" s="563">
        <f>+ｾ.ｶﾞﾗｽ･ｺﾝｸﾘ･陶磁器くず!$AR$24</f>
        <v>170</v>
      </c>
      <c r="U45" s="563">
        <f>+ｿ.鉱さい!$AR$24</f>
        <v>0</v>
      </c>
      <c r="V45" s="563">
        <f>+ﾀ.がれき類!$AR$24</f>
        <v>0</v>
      </c>
      <c r="W45" s="563">
        <f>+ﾁ.動物のふん尿!$AR$24</f>
        <v>0</v>
      </c>
      <c r="X45" s="563">
        <f>+ﾂ.動物の死体!$AR$24</f>
        <v>0</v>
      </c>
      <c r="Y45" s="563">
        <f>+ﾃ.ばいじん!$AR$24</f>
        <v>400</v>
      </c>
      <c r="Z45" s="564">
        <f>+ﾄ.混合廃棄物その他!$AR$24</f>
        <v>10</v>
      </c>
      <c r="AA45" s="565">
        <f t="shared" si="4"/>
        <v>7630</v>
      </c>
    </row>
    <row r="46" spans="2:27" ht="24" customHeight="1" x14ac:dyDescent="0.2">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7" customHeight="1" thickBot="1" x14ac:dyDescent="0.25">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95" customHeight="1" x14ac:dyDescent="0.2">
      <c r="G48" s="12" t="s">
        <v>106</v>
      </c>
    </row>
    <row r="50" spans="6:27" s="631" customFormat="1" x14ac:dyDescent="0.2">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2">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2">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2">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2">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2">
      <c r="G55" s="634">
        <f>IF(G9="0",+G19+G20,+G9+G19+G20)</f>
        <v>0</v>
      </c>
      <c r="H55" s="634">
        <f t="shared" ref="H55:Z55" si="10">IF(H9="0",+H19+H20,+H9+H19+H20)</f>
        <v>8917.5</v>
      </c>
      <c r="I55" s="634">
        <f t="shared" si="10"/>
        <v>4085.7</v>
      </c>
      <c r="J55" s="634">
        <f t="shared" si="10"/>
        <v>98.6</v>
      </c>
      <c r="K55" s="634">
        <f t="shared" si="10"/>
        <v>2357.3000000000002</v>
      </c>
      <c r="L55" s="634">
        <f t="shared" si="10"/>
        <v>315.39999999999998</v>
      </c>
      <c r="M55" s="634">
        <f t="shared" si="10"/>
        <v>0</v>
      </c>
      <c r="N55" s="634">
        <f t="shared" si="10"/>
        <v>26.9</v>
      </c>
      <c r="O55" s="634">
        <f t="shared" si="10"/>
        <v>0</v>
      </c>
      <c r="P55" s="634">
        <f t="shared" si="10"/>
        <v>0</v>
      </c>
      <c r="Q55" s="634">
        <f t="shared" si="10"/>
        <v>0</v>
      </c>
      <c r="R55" s="634">
        <f t="shared" si="10"/>
        <v>0</v>
      </c>
      <c r="S55" s="634">
        <f t="shared" si="10"/>
        <v>14.9</v>
      </c>
      <c r="T55" s="634">
        <f t="shared" si="10"/>
        <v>360.3</v>
      </c>
      <c r="U55" s="634">
        <f t="shared" si="10"/>
        <v>0</v>
      </c>
      <c r="V55" s="634">
        <f t="shared" si="10"/>
        <v>0</v>
      </c>
      <c r="W55" s="634">
        <f t="shared" si="10"/>
        <v>0</v>
      </c>
      <c r="X55" s="634">
        <f t="shared" si="10"/>
        <v>0</v>
      </c>
      <c r="Y55" s="634">
        <f t="shared" si="10"/>
        <v>767.4</v>
      </c>
      <c r="Z55" s="634">
        <f t="shared" si="10"/>
        <v>22</v>
      </c>
      <c r="AA55" s="633">
        <f>+AA9+AA19+AA20</f>
        <v>16966</v>
      </c>
    </row>
    <row r="56" spans="6:27" ht="13.2" x14ac:dyDescent="0.2">
      <c r="F56" s="86"/>
    </row>
    <row r="57" spans="6:27" ht="13.2" x14ac:dyDescent="0.2">
      <c r="F57" s="86"/>
    </row>
    <row r="58" spans="6:27" ht="13.2" x14ac:dyDescent="0.2">
      <c r="F58" s="86"/>
    </row>
    <row r="59" spans="6:27" ht="13.2" x14ac:dyDescent="0.2">
      <c r="F59" s="86"/>
    </row>
    <row r="65" s="12" customFormat="1" x14ac:dyDescent="0.2"/>
    <row r="66" s="12" customFormat="1" x14ac:dyDescent="0.2"/>
    <row r="67" s="12" customFormat="1" x14ac:dyDescent="0.2"/>
    <row r="68" s="12" customFormat="1" x14ac:dyDescent="0.2"/>
    <row r="69" s="12" customFormat="1" x14ac:dyDescent="0.2"/>
    <row r="70" s="12" customFormat="1" x14ac:dyDescent="0.2"/>
    <row r="71" s="12" customFormat="1" x14ac:dyDescent="0.2"/>
    <row r="72" s="12" customFormat="1" x14ac:dyDescent="0.2"/>
    <row r="73" s="12" customFormat="1" x14ac:dyDescent="0.2"/>
    <row r="74" s="12" customFormat="1" x14ac:dyDescent="0.2"/>
    <row r="75" s="12" customFormat="1" x14ac:dyDescent="0.2"/>
    <row r="76" s="12" customFormat="1" x14ac:dyDescent="0.2"/>
    <row r="77" s="12" customFormat="1" x14ac:dyDescent="0.2"/>
    <row r="78" s="12" customFormat="1" x14ac:dyDescent="0.2"/>
    <row r="79" s="12" customFormat="1" x14ac:dyDescent="0.2"/>
    <row r="80" s="12" customFormat="1" x14ac:dyDescent="0.2"/>
    <row r="81" s="12" customFormat="1" x14ac:dyDescent="0.2"/>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ageMargins left="0.59055118110236227" right="0.59055118110236227" top="0.62992125984251968" bottom="0.39370078740157483" header="0.51181102362204722" footer="0"/>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pageSetUpPr fitToPage="1"/>
  </sheetPr>
  <dimension ref="A1:AD257"/>
  <sheetViews>
    <sheetView showGridLines="0" view="pageBreakPreview" topLeftCell="B1" zoomScale="115" zoomScaleNormal="100" zoomScaleSheetLayoutView="115" workbookViewId="0">
      <selection activeCell="F26" sqref="F26:M27"/>
    </sheetView>
  </sheetViews>
  <sheetFormatPr defaultColWidth="9" defaultRowHeight="12" x14ac:dyDescent="0.15"/>
  <cols>
    <col min="1" max="1" width="3" style="49" hidden="1" customWidth="1"/>
    <col min="2" max="2" width="3.33203125" style="49" customWidth="1"/>
    <col min="3" max="3" width="2.77734375" style="259" customWidth="1"/>
    <col min="4" max="4" width="3.33203125" style="259" customWidth="1"/>
    <col min="5" max="5" width="8.77734375" style="259" customWidth="1"/>
    <col min="6" max="6" width="2.77734375" style="259" customWidth="1"/>
    <col min="7" max="7" width="9.77734375" style="259" customWidth="1"/>
    <col min="8" max="8" width="1.77734375" style="259" customWidth="1"/>
    <col min="9" max="9" width="3.77734375" style="259" customWidth="1"/>
    <col min="10" max="10" width="9.77734375" style="259" customWidth="1"/>
    <col min="11" max="11" width="1.77734375" style="259" customWidth="1"/>
    <col min="12" max="12" width="3.77734375" style="259" customWidth="1"/>
    <col min="13" max="13" width="9.77734375" style="259" customWidth="1"/>
    <col min="14" max="14" width="1.77734375" style="259" customWidth="1"/>
    <col min="15" max="15" width="4.77734375" style="259" customWidth="1"/>
    <col min="16" max="16" width="8.77734375" style="259" customWidth="1"/>
    <col min="17" max="17" width="1.77734375" style="259" customWidth="1"/>
    <col min="18" max="18" width="4.77734375" style="259" customWidth="1"/>
    <col min="19" max="19" width="0.88671875" style="259" customWidth="1"/>
    <col min="20" max="20" width="7.77734375" style="259" customWidth="1"/>
    <col min="21" max="21" width="1.33203125" style="259" customWidth="1"/>
    <col min="22" max="22" width="2.21875" style="49" customWidth="1"/>
    <col min="23" max="30" width="9" style="51"/>
    <col min="31" max="16384" width="9" style="49"/>
  </cols>
  <sheetData>
    <row r="1" spans="1:24" ht="16.2" customHeight="1" x14ac:dyDescent="0.2">
      <c r="C1" s="92" t="s">
        <v>351</v>
      </c>
    </row>
    <row r="2" spans="1:24" ht="16.2" customHeight="1" x14ac:dyDescent="0.2">
      <c r="C2" s="92"/>
    </row>
    <row r="3" spans="1:24" ht="13.95" customHeight="1" thickBot="1" x14ac:dyDescent="0.2">
      <c r="U3" s="262"/>
      <c r="V3" s="262"/>
      <c r="W3" s="262"/>
      <c r="X3" s="49"/>
    </row>
    <row r="4" spans="1:24" ht="13.2" x14ac:dyDescent="0.2">
      <c r="A4" s="49">
        <v>14</v>
      </c>
      <c r="P4" s="1025" t="s">
        <v>356</v>
      </c>
      <c r="Q4" s="1033" t="s">
        <v>114</v>
      </c>
      <c r="R4" s="1034"/>
      <c r="S4" s="1035"/>
      <c r="T4" s="456" t="s">
        <v>115</v>
      </c>
      <c r="U4" s="377"/>
      <c r="V4" s="377"/>
      <c r="W4" s="49"/>
    </row>
    <row r="5" spans="1:24" ht="20.100000000000001" customHeight="1" thickBot="1" x14ac:dyDescent="0.2">
      <c r="A5" s="49" t="e">
        <f>+#REF!</f>
        <v>#REF!</v>
      </c>
      <c r="C5" s="259" t="s">
        <v>238</v>
      </c>
      <c r="P5" s="1026"/>
      <c r="Q5" s="1036" t="str">
        <f>+表紙!Q29</f>
        <v>〇</v>
      </c>
      <c r="R5" s="1037"/>
      <c r="S5" s="1038"/>
      <c r="T5" s="457" t="str">
        <f>+表紙!T29</f>
        <v/>
      </c>
      <c r="U5" s="378"/>
      <c r="V5" s="378"/>
      <c r="W5" s="49"/>
    </row>
    <row r="6" spans="1:24" ht="13.2" customHeight="1" x14ac:dyDescent="0.15">
      <c r="C6" s="1039" t="s">
        <v>416</v>
      </c>
      <c r="D6" s="1039"/>
      <c r="E6" s="1039"/>
      <c r="F6" s="1039"/>
      <c r="G6" s="1039"/>
      <c r="H6" s="1039"/>
      <c r="I6" s="1039"/>
      <c r="J6" s="1039"/>
      <c r="K6" s="1039"/>
      <c r="L6" s="1039"/>
      <c r="M6" s="1039"/>
      <c r="N6" s="1039"/>
      <c r="O6" s="1039"/>
      <c r="P6" s="1039"/>
      <c r="Q6" s="1039"/>
      <c r="R6" s="1039"/>
      <c r="S6" s="1039"/>
      <c r="T6" s="1039"/>
      <c r="U6" s="1039"/>
    </row>
    <row r="7" spans="1:24" ht="13.2"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2">
      <c r="C8" s="765" t="s">
        <v>92</v>
      </c>
      <c r="D8" s="766"/>
      <c r="E8" s="766"/>
      <c r="F8" s="766"/>
      <c r="G8" s="766"/>
      <c r="H8" s="766"/>
      <c r="I8" s="766"/>
      <c r="J8" s="766"/>
      <c r="K8" s="766"/>
      <c r="L8" s="766"/>
      <c r="M8" s="766"/>
      <c r="N8" s="766"/>
      <c r="O8" s="766"/>
      <c r="P8" s="766"/>
      <c r="Q8" s="766"/>
      <c r="R8" s="766"/>
      <c r="S8" s="766"/>
      <c r="T8" s="766"/>
      <c r="U8" s="767"/>
      <c r="V8" s="263"/>
    </row>
    <row r="9" spans="1:24" ht="12" customHeight="1" x14ac:dyDescent="0.15">
      <c r="C9" s="765"/>
      <c r="D9" s="766"/>
      <c r="E9" s="766"/>
      <c r="F9" s="766"/>
      <c r="G9" s="766"/>
      <c r="H9" s="766"/>
      <c r="I9" s="766"/>
      <c r="J9" s="766"/>
      <c r="K9" s="766"/>
      <c r="L9" s="766"/>
      <c r="M9" s="766"/>
      <c r="N9" s="766"/>
      <c r="O9" s="766"/>
      <c r="P9" s="766"/>
      <c r="Q9" s="766"/>
      <c r="R9" s="766"/>
      <c r="S9" s="766"/>
      <c r="T9" s="766"/>
      <c r="U9" s="767"/>
    </row>
    <row r="10" spans="1:24" ht="10.199999999999999"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2" x14ac:dyDescent="0.2">
      <c r="C11" s="267"/>
      <c r="D11" s="268"/>
      <c r="E11" s="268"/>
      <c r="F11" s="268"/>
      <c r="G11" s="268"/>
      <c r="H11" s="268"/>
      <c r="I11" s="268"/>
      <c r="J11" s="268"/>
      <c r="K11" s="268"/>
      <c r="L11" s="268"/>
      <c r="M11" s="268"/>
      <c r="N11" s="268"/>
      <c r="O11" s="268"/>
      <c r="P11" s="1027" t="str">
        <f>+表紙!P35</f>
        <v>2025年　6月　  日</v>
      </c>
      <c r="Q11" s="1028"/>
      <c r="R11" s="1028"/>
      <c r="S11" s="1028"/>
      <c r="T11" s="1029"/>
      <c r="U11" s="362"/>
    </row>
    <row r="12" spans="1:24" ht="13.2"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2" x14ac:dyDescent="0.2">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2"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2"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40" t="str">
        <f>+表紙!L40</f>
        <v>東京都千代田区大手町一丁目１番２号</v>
      </c>
      <c r="M16" s="1040"/>
      <c r="N16" s="1040"/>
      <c r="O16" s="1040"/>
      <c r="P16" s="1040"/>
      <c r="Q16" s="1040"/>
      <c r="R16" s="1040"/>
      <c r="S16" s="1040"/>
      <c r="T16" s="1040"/>
      <c r="U16" s="363"/>
    </row>
    <row r="17" spans="1:22" ht="26.25" customHeight="1" x14ac:dyDescent="0.15">
      <c r="C17" s="470"/>
      <c r="D17" s="471"/>
      <c r="E17" s="471"/>
      <c r="F17" s="471"/>
      <c r="G17" s="471"/>
      <c r="H17" s="471"/>
      <c r="I17" s="472"/>
      <c r="J17" s="472" t="s">
        <v>7</v>
      </c>
      <c r="K17" s="272"/>
      <c r="L17" s="1040" t="str">
        <f>+表紙!L41</f>
        <v>ＥＮＥＯＳ株式会社　
代表取締役社長　　山口　敦治</v>
      </c>
      <c r="M17" s="1040"/>
      <c r="N17" s="1040"/>
      <c r="O17" s="1040"/>
      <c r="P17" s="1040"/>
      <c r="Q17" s="1040"/>
      <c r="R17" s="1040"/>
      <c r="S17" s="1040"/>
      <c r="T17" s="1040"/>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84" t="str">
        <f>IF(+表紙!O43="","",+表紙!O43)</f>
        <v>03（6257）5000</v>
      </c>
      <c r="P19" s="984"/>
      <c r="Q19" s="984"/>
      <c r="R19" s="984"/>
      <c r="S19" s="984"/>
      <c r="T19" s="984"/>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02" t="s">
        <v>10</v>
      </c>
      <c r="D24" s="1011"/>
      <c r="E24" s="1012"/>
      <c r="F24" s="997" t="str">
        <f>+表紙!F48</f>
        <v>ＥＮＥＯＳ株式会社 　根岸製油所</v>
      </c>
      <c r="G24" s="998"/>
      <c r="H24" s="998"/>
      <c r="I24" s="999"/>
      <c r="J24" s="999"/>
      <c r="K24" s="999"/>
      <c r="L24" s="999"/>
      <c r="M24" s="999"/>
      <c r="N24" s="999"/>
      <c r="O24" s="999"/>
      <c r="P24" s="985" t="s">
        <v>432</v>
      </c>
      <c r="Q24" s="986"/>
      <c r="R24" s="986"/>
      <c r="S24" s="986"/>
      <c r="T24" s="986"/>
      <c r="U24" s="987"/>
    </row>
    <row r="25" spans="1:22" ht="21.75" customHeight="1" x14ac:dyDescent="0.15">
      <c r="C25" s="1013"/>
      <c r="D25" s="1014"/>
      <c r="E25" s="1015"/>
      <c r="F25" s="1000"/>
      <c r="G25" s="1001"/>
      <c r="H25" s="1001"/>
      <c r="I25" s="1001"/>
      <c r="J25" s="1001"/>
      <c r="K25" s="1001"/>
      <c r="L25" s="1001"/>
      <c r="M25" s="1001"/>
      <c r="N25" s="1001"/>
      <c r="O25" s="1001"/>
      <c r="P25" s="988">
        <f>表紙!P49</f>
        <v>2054</v>
      </c>
      <c r="Q25" s="989"/>
      <c r="R25" s="989"/>
      <c r="S25" s="989"/>
      <c r="T25" s="989"/>
      <c r="U25" s="990"/>
    </row>
    <row r="26" spans="1:22" ht="26.25" customHeight="1" x14ac:dyDescent="0.15">
      <c r="C26" s="1002" t="s">
        <v>11</v>
      </c>
      <c r="D26" s="1003"/>
      <c r="E26" s="1004"/>
      <c r="F26" s="1021" t="str">
        <f>+表紙!F50</f>
        <v>横浜市磯子区鳳町1番1号</v>
      </c>
      <c r="G26" s="1022"/>
      <c r="H26" s="1022"/>
      <c r="I26" s="1022"/>
      <c r="J26" s="1022"/>
      <c r="K26" s="1022"/>
      <c r="L26" s="1022"/>
      <c r="M26" s="1022"/>
      <c r="N26" s="454" t="s">
        <v>172</v>
      </c>
      <c r="O26" s="383"/>
      <c r="P26" s="383"/>
      <c r="Q26" s="1016" t="str">
        <f>IF(+表紙!Q50="","",+表紙!Q50)</f>
        <v>045-414-4131</v>
      </c>
      <c r="R26" s="1016"/>
      <c r="S26" s="1016"/>
      <c r="T26" s="1016"/>
      <c r="U26" s="1017"/>
    </row>
    <row r="27" spans="1:22" ht="26.25" customHeight="1" x14ac:dyDescent="0.15">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x14ac:dyDescent="0.15">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91" t="str">
        <f>+表紙!F54</f>
        <v>Ｅ17－石油製品・石炭製品製造業</v>
      </c>
      <c r="G30" s="992"/>
      <c r="H30" s="992"/>
      <c r="I30" s="992"/>
      <c r="J30" s="992"/>
      <c r="K30" s="992"/>
      <c r="L30" s="282" t="s">
        <v>48</v>
      </c>
      <c r="M30" s="282"/>
      <c r="N30" s="993" t="str">
        <f>IF(COUNTA(表紙!N54)=1,+表紙!N54,"")</f>
        <v>石油精製・石油製品製造業、
売電業</v>
      </c>
      <c r="O30" s="993"/>
      <c r="P30" s="993"/>
      <c r="Q30" s="993"/>
      <c r="R30" s="993"/>
      <c r="S30" s="993"/>
      <c r="T30" s="993"/>
      <c r="U30" s="994"/>
      <c r="V30" s="51"/>
    </row>
    <row r="31" spans="1:22" ht="27" customHeight="1" x14ac:dyDescent="0.15">
      <c r="C31" s="283"/>
      <c r="D31" s="452" t="s">
        <v>19</v>
      </c>
      <c r="E31" s="461" t="s">
        <v>240</v>
      </c>
      <c r="F31" s="663" t="s">
        <v>278</v>
      </c>
      <c r="G31" s="664"/>
      <c r="H31" s="664"/>
      <c r="I31" s="665"/>
      <c r="J31" s="657" t="s">
        <v>281</v>
      </c>
      <c r="K31" s="658"/>
      <c r="L31" s="658"/>
      <c r="M31" s="659"/>
      <c r="N31" s="982">
        <f>IF(+表紙!N55="","",+表紙!N55)</f>
        <v>691522</v>
      </c>
      <c r="O31" s="983"/>
      <c r="P31" s="983"/>
      <c r="Q31" s="983"/>
      <c r="R31" s="983"/>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82" t="str">
        <f>IF(+表紙!N56="","",+表紙!N56)</f>
        <v/>
      </c>
      <c r="O32" s="983"/>
      <c r="P32" s="983"/>
      <c r="Q32" s="983"/>
      <c r="R32" s="983"/>
      <c r="S32" s="289" t="str">
        <f>+表紙!S56</f>
        <v>百万円</v>
      </c>
      <c r="T32" s="385"/>
      <c r="U32" s="261"/>
    </row>
    <row r="33" spans="3:21" ht="27" customHeight="1" x14ac:dyDescent="0.15">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 customHeight="1" x14ac:dyDescent="0.15">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t="str">
        <f>IF(+表紙!N58="","",+表紙!N58)</f>
        <v/>
      </c>
      <c r="O34" s="983"/>
      <c r="P34" s="983"/>
      <c r="Q34" s="983"/>
      <c r="R34" s="983"/>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2" customHeight="1" x14ac:dyDescent="0.15">
      <c r="C36" s="283"/>
      <c r="D36" s="367"/>
      <c r="E36" s="451"/>
      <c r="F36" s="1049" t="str">
        <f>IF(+表紙!F60="","",+表紙!F60)</f>
        <v/>
      </c>
      <c r="G36" s="1050"/>
      <c r="H36" s="1050"/>
      <c r="I36" s="1050"/>
      <c r="J36" s="1050"/>
      <c r="K36" s="1050"/>
      <c r="L36" s="1050"/>
      <c r="M36" s="1050"/>
      <c r="N36" s="1050"/>
      <c r="O36" s="1050"/>
      <c r="P36" s="1050"/>
      <c r="Q36" s="1050"/>
      <c r="R36" s="1050"/>
      <c r="S36" s="1050"/>
      <c r="T36" s="1050"/>
      <c r="U36" s="1051"/>
    </row>
    <row r="37" spans="3:21" ht="18" customHeight="1" x14ac:dyDescent="0.15">
      <c r="C37" s="286"/>
      <c r="D37" s="453" t="s">
        <v>24</v>
      </c>
      <c r="E37" s="455" t="s">
        <v>241</v>
      </c>
      <c r="F37" s="1061">
        <f>IF(+表紙!F61="","",+表紙!F61)</f>
        <v>621</v>
      </c>
      <c r="G37" s="1062"/>
      <c r="H37" s="1062"/>
      <c r="I37" s="1062"/>
      <c r="J37" s="1062"/>
      <c r="K37" s="1062"/>
      <c r="L37" s="1062"/>
      <c r="M37" s="1062"/>
      <c r="N37" s="1062"/>
      <c r="O37" s="1062"/>
      <c r="P37" s="1062"/>
      <c r="Q37" s="1062"/>
      <c r="R37" s="1062"/>
      <c r="S37" s="1062"/>
      <c r="T37" s="1062"/>
      <c r="U37" s="1063"/>
    </row>
    <row r="38" spans="3:21" ht="13.95" customHeight="1" x14ac:dyDescent="0.15">
      <c r="C38" s="286"/>
      <c r="D38" s="502"/>
      <c r="E38" s="505"/>
      <c r="F38" s="1076"/>
      <c r="G38" s="1077"/>
      <c r="H38" s="1077"/>
      <c r="I38" s="1077"/>
      <c r="J38" s="1077"/>
      <c r="K38" s="1077"/>
      <c r="L38" s="1077"/>
      <c r="M38" s="1077"/>
      <c r="N38" s="1077"/>
      <c r="O38" s="1077"/>
      <c r="P38" s="1077"/>
      <c r="Q38" s="1077"/>
      <c r="R38" s="1077"/>
      <c r="S38" s="1077"/>
      <c r="T38" s="1077"/>
      <c r="U38" s="1078"/>
    </row>
    <row r="39" spans="3:21" ht="13.95" customHeight="1" x14ac:dyDescent="0.15">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3.95" customHeight="1" x14ac:dyDescent="0.15">
      <c r="C40" s="286"/>
      <c r="D40" s="503"/>
      <c r="E40" s="667"/>
      <c r="F40" s="1079"/>
      <c r="G40" s="1080"/>
      <c r="H40" s="1080"/>
      <c r="I40" s="1080"/>
      <c r="J40" s="1080"/>
      <c r="K40" s="1080"/>
      <c r="L40" s="1080"/>
      <c r="M40" s="1080"/>
      <c r="N40" s="1080"/>
      <c r="O40" s="1080"/>
      <c r="P40" s="1080"/>
      <c r="Q40" s="1080"/>
      <c r="R40" s="1080"/>
      <c r="S40" s="1080"/>
      <c r="T40" s="1080"/>
      <c r="U40" s="1081"/>
    </row>
    <row r="41" spans="3:21" ht="13.95" customHeight="1" x14ac:dyDescent="0.15">
      <c r="C41" s="286"/>
      <c r="D41" s="503"/>
      <c r="E41" s="667"/>
      <c r="F41" s="1079"/>
      <c r="G41" s="1080"/>
      <c r="H41" s="1080"/>
      <c r="I41" s="1080"/>
      <c r="J41" s="1080"/>
      <c r="K41" s="1080"/>
      <c r="L41" s="1080"/>
      <c r="M41" s="1080"/>
      <c r="N41" s="1080"/>
      <c r="O41" s="1080"/>
      <c r="P41" s="1080"/>
      <c r="Q41" s="1080"/>
      <c r="R41" s="1080"/>
      <c r="S41" s="1080"/>
      <c r="T41" s="1080"/>
      <c r="U41" s="1081"/>
    </row>
    <row r="42" spans="3:21" ht="13.95" customHeight="1" x14ac:dyDescent="0.15">
      <c r="C42" s="286"/>
      <c r="D42" s="503"/>
      <c r="E42" s="667"/>
      <c r="F42" s="1079"/>
      <c r="G42" s="1080"/>
      <c r="H42" s="1080"/>
      <c r="I42" s="1080"/>
      <c r="J42" s="1080"/>
      <c r="K42" s="1080"/>
      <c r="L42" s="1080"/>
      <c r="M42" s="1080"/>
      <c r="N42" s="1080"/>
      <c r="O42" s="1080"/>
      <c r="P42" s="1080"/>
      <c r="Q42" s="1080"/>
      <c r="R42" s="1080"/>
      <c r="S42" s="1080"/>
      <c r="T42" s="1080"/>
      <c r="U42" s="1081"/>
    </row>
    <row r="43" spans="3:21" ht="13.95" customHeight="1" x14ac:dyDescent="0.15">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3.95" customHeight="1" x14ac:dyDescent="0.15">
      <c r="C44" s="286"/>
      <c r="D44" s="670"/>
      <c r="E44" s="669"/>
      <c r="F44" s="1079"/>
      <c r="G44" s="1080"/>
      <c r="H44" s="1080"/>
      <c r="I44" s="1080"/>
      <c r="J44" s="1080"/>
      <c r="K44" s="1080"/>
      <c r="L44" s="1080"/>
      <c r="M44" s="1080"/>
      <c r="N44" s="1080"/>
      <c r="O44" s="1080"/>
      <c r="P44" s="1080"/>
      <c r="Q44" s="1080"/>
      <c r="R44" s="1080"/>
      <c r="S44" s="1080"/>
      <c r="T44" s="1080"/>
      <c r="U44" s="1081"/>
    </row>
    <row r="45" spans="3:21" ht="13.95" customHeight="1" x14ac:dyDescent="0.15">
      <c r="C45" s="286"/>
      <c r="D45" s="670"/>
      <c r="E45" s="669"/>
      <c r="F45" s="1079"/>
      <c r="G45" s="1080"/>
      <c r="H45" s="1080"/>
      <c r="I45" s="1080"/>
      <c r="J45" s="1080"/>
      <c r="K45" s="1080"/>
      <c r="L45" s="1080"/>
      <c r="M45" s="1080"/>
      <c r="N45" s="1080"/>
      <c r="O45" s="1080"/>
      <c r="P45" s="1080"/>
      <c r="Q45" s="1080"/>
      <c r="R45" s="1080"/>
      <c r="S45" s="1080"/>
      <c r="T45" s="1080"/>
      <c r="U45" s="1081"/>
    </row>
    <row r="46" spans="3:21" ht="13.95" customHeight="1" x14ac:dyDescent="0.15">
      <c r="C46" s="286"/>
      <c r="D46" s="670"/>
      <c r="E46" s="669"/>
      <c r="F46" s="1079"/>
      <c r="G46" s="1080"/>
      <c r="H46" s="1080"/>
      <c r="I46" s="1080"/>
      <c r="J46" s="1080"/>
      <c r="K46" s="1080"/>
      <c r="L46" s="1080"/>
      <c r="M46" s="1080"/>
      <c r="N46" s="1080"/>
      <c r="O46" s="1080"/>
      <c r="P46" s="1080"/>
      <c r="Q46" s="1080"/>
      <c r="R46" s="1080"/>
      <c r="S46" s="1080"/>
      <c r="T46" s="1080"/>
      <c r="U46" s="1081"/>
    </row>
    <row r="47" spans="3:21" ht="13.95" customHeight="1" x14ac:dyDescent="0.15">
      <c r="C47" s="286"/>
      <c r="D47" s="670"/>
      <c r="E47" s="669"/>
      <c r="F47" s="1079"/>
      <c r="G47" s="1080"/>
      <c r="H47" s="1080"/>
      <c r="I47" s="1080"/>
      <c r="J47" s="1080"/>
      <c r="K47" s="1080"/>
      <c r="L47" s="1080"/>
      <c r="M47" s="1080"/>
      <c r="N47" s="1080"/>
      <c r="O47" s="1080"/>
      <c r="P47" s="1080"/>
      <c r="Q47" s="1080"/>
      <c r="R47" s="1080"/>
      <c r="S47" s="1080"/>
      <c r="T47" s="1080"/>
      <c r="U47" s="1081"/>
    </row>
    <row r="48" spans="3:21" ht="13.95" customHeight="1" x14ac:dyDescent="0.15">
      <c r="C48" s="287"/>
      <c r="D48" s="504"/>
      <c r="E48" s="506"/>
      <c r="F48" s="1082"/>
      <c r="G48" s="1083"/>
      <c r="H48" s="1083"/>
      <c r="I48" s="1083"/>
      <c r="J48" s="1083"/>
      <c r="K48" s="1083"/>
      <c r="L48" s="1083"/>
      <c r="M48" s="1083"/>
      <c r="N48" s="1083"/>
      <c r="O48" s="1083"/>
      <c r="P48" s="1083"/>
      <c r="Q48" s="1083"/>
      <c r="R48" s="1083"/>
      <c r="S48" s="1083"/>
      <c r="T48" s="1083"/>
      <c r="U48" s="1084"/>
    </row>
    <row r="49" spans="3:21" ht="13.95"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2" customHeight="1" x14ac:dyDescent="0.15">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5" customHeight="1" x14ac:dyDescent="0.15">
      <c r="C53" s="283"/>
      <c r="D53" s="1085"/>
      <c r="E53" s="1086"/>
      <c r="F53" s="1086"/>
      <c r="G53" s="1086"/>
      <c r="H53" s="1086"/>
      <c r="I53" s="1086"/>
      <c r="J53" s="1086"/>
      <c r="K53" s="1086"/>
      <c r="L53" s="1086"/>
      <c r="M53" s="1086"/>
      <c r="N53" s="1086"/>
      <c r="O53" s="1086"/>
      <c r="P53" s="1086"/>
      <c r="Q53" s="1086"/>
      <c r="R53" s="1086"/>
      <c r="S53" s="1086"/>
      <c r="T53" s="1086"/>
      <c r="U53" s="1087"/>
    </row>
    <row r="54" spans="3:21" ht="13.95" customHeight="1" x14ac:dyDescent="0.15">
      <c r="C54" s="283"/>
      <c r="D54" s="1085"/>
      <c r="E54" s="1086"/>
      <c r="F54" s="1086"/>
      <c r="G54" s="1086"/>
      <c r="H54" s="1086"/>
      <c r="I54" s="1086"/>
      <c r="J54" s="1086"/>
      <c r="K54" s="1086"/>
      <c r="L54" s="1086"/>
      <c r="M54" s="1086"/>
      <c r="N54" s="1086"/>
      <c r="O54" s="1086"/>
      <c r="P54" s="1086"/>
      <c r="Q54" s="1086"/>
      <c r="R54" s="1086"/>
      <c r="S54" s="1086"/>
      <c r="T54" s="1086"/>
      <c r="U54" s="1087"/>
    </row>
    <row r="55" spans="3:21" ht="13.95" customHeight="1" x14ac:dyDescent="0.15">
      <c r="C55" s="283"/>
      <c r="D55" s="1085"/>
      <c r="E55" s="1086"/>
      <c r="F55" s="1086"/>
      <c r="G55" s="1086"/>
      <c r="H55" s="1086"/>
      <c r="I55" s="1086"/>
      <c r="J55" s="1086"/>
      <c r="K55" s="1086"/>
      <c r="L55" s="1086"/>
      <c r="M55" s="1086"/>
      <c r="N55" s="1086"/>
      <c r="O55" s="1086"/>
      <c r="P55" s="1086"/>
      <c r="Q55" s="1086"/>
      <c r="R55" s="1086"/>
      <c r="S55" s="1086"/>
      <c r="T55" s="1086"/>
      <c r="U55" s="1087"/>
    </row>
    <row r="56" spans="3:21" ht="13.95" customHeight="1" x14ac:dyDescent="0.15">
      <c r="C56" s="283"/>
      <c r="D56" s="1085"/>
      <c r="E56" s="1086"/>
      <c r="F56" s="1086"/>
      <c r="G56" s="1086"/>
      <c r="H56" s="1086"/>
      <c r="I56" s="1086"/>
      <c r="J56" s="1086"/>
      <c r="K56" s="1086"/>
      <c r="L56" s="1086"/>
      <c r="M56" s="1086"/>
      <c r="N56" s="1086"/>
      <c r="O56" s="1086"/>
      <c r="P56" s="1086"/>
      <c r="Q56" s="1086"/>
      <c r="R56" s="1086"/>
      <c r="S56" s="1086"/>
      <c r="T56" s="1086"/>
      <c r="U56" s="1087"/>
    </row>
    <row r="57" spans="3:21" ht="13.95" customHeight="1" x14ac:dyDescent="0.15">
      <c r="C57" s="283"/>
      <c r="D57" s="1085"/>
      <c r="E57" s="1086"/>
      <c r="F57" s="1086"/>
      <c r="G57" s="1086"/>
      <c r="H57" s="1086"/>
      <c r="I57" s="1086"/>
      <c r="J57" s="1086"/>
      <c r="K57" s="1086"/>
      <c r="L57" s="1086"/>
      <c r="M57" s="1086"/>
      <c r="N57" s="1086"/>
      <c r="O57" s="1086"/>
      <c r="P57" s="1086"/>
      <c r="Q57" s="1086"/>
      <c r="R57" s="1086"/>
      <c r="S57" s="1086"/>
      <c r="T57" s="1086"/>
      <c r="U57" s="1087"/>
    </row>
    <row r="58" spans="3:21" ht="13.95" customHeight="1" x14ac:dyDescent="0.15">
      <c r="C58" s="283"/>
      <c r="D58" s="1085"/>
      <c r="E58" s="1086"/>
      <c r="F58" s="1086"/>
      <c r="G58" s="1086"/>
      <c r="H58" s="1086"/>
      <c r="I58" s="1086"/>
      <c r="J58" s="1086"/>
      <c r="K58" s="1086"/>
      <c r="L58" s="1086"/>
      <c r="M58" s="1086"/>
      <c r="N58" s="1086"/>
      <c r="O58" s="1086"/>
      <c r="P58" s="1086"/>
      <c r="Q58" s="1086"/>
      <c r="R58" s="1086"/>
      <c r="S58" s="1086"/>
      <c r="T58" s="1086"/>
      <c r="U58" s="1087"/>
    </row>
    <row r="59" spans="3:21" ht="13.95" customHeight="1" x14ac:dyDescent="0.15">
      <c r="C59" s="283"/>
      <c r="D59" s="1085"/>
      <c r="E59" s="1086"/>
      <c r="F59" s="1086"/>
      <c r="G59" s="1086"/>
      <c r="H59" s="1086"/>
      <c r="I59" s="1086"/>
      <c r="J59" s="1086"/>
      <c r="K59" s="1086"/>
      <c r="L59" s="1086"/>
      <c r="M59" s="1086"/>
      <c r="N59" s="1086"/>
      <c r="O59" s="1086"/>
      <c r="P59" s="1086"/>
      <c r="Q59" s="1086"/>
      <c r="R59" s="1086"/>
      <c r="S59" s="1086"/>
      <c r="T59" s="1086"/>
      <c r="U59" s="1087"/>
    </row>
    <row r="60" spans="3:21" ht="13.95" customHeight="1" x14ac:dyDescent="0.15">
      <c r="C60" s="283"/>
      <c r="D60" s="1085"/>
      <c r="E60" s="1086"/>
      <c r="F60" s="1086"/>
      <c r="G60" s="1086"/>
      <c r="H60" s="1086"/>
      <c r="I60" s="1086"/>
      <c r="J60" s="1086"/>
      <c r="K60" s="1086"/>
      <c r="L60" s="1086"/>
      <c r="M60" s="1086"/>
      <c r="N60" s="1086"/>
      <c r="O60" s="1086"/>
      <c r="P60" s="1086"/>
      <c r="Q60" s="1086"/>
      <c r="R60" s="1086"/>
      <c r="S60" s="1086"/>
      <c r="T60" s="1086"/>
      <c r="U60" s="1087"/>
    </row>
    <row r="61" spans="3:21" ht="13.95" customHeight="1" x14ac:dyDescent="0.15">
      <c r="C61" s="283"/>
      <c r="D61" s="1085"/>
      <c r="E61" s="1086"/>
      <c r="F61" s="1086"/>
      <c r="G61" s="1086"/>
      <c r="H61" s="1086"/>
      <c r="I61" s="1086"/>
      <c r="J61" s="1086"/>
      <c r="K61" s="1086"/>
      <c r="L61" s="1086"/>
      <c r="M61" s="1086"/>
      <c r="N61" s="1086"/>
      <c r="O61" s="1086"/>
      <c r="P61" s="1086"/>
      <c r="Q61" s="1086"/>
      <c r="R61" s="1086"/>
      <c r="S61" s="1086"/>
      <c r="T61" s="1086"/>
      <c r="U61" s="1087"/>
    </row>
    <row r="62" spans="3:21" ht="13.95" customHeight="1" x14ac:dyDescent="0.15">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92"/>
      <c r="D65" s="1071"/>
      <c r="E65" s="1074"/>
      <c r="F65" s="293" t="s">
        <v>252</v>
      </c>
      <c r="G65" s="466"/>
      <c r="H65" s="466"/>
      <c r="I65" s="466"/>
      <c r="J65" s="466"/>
      <c r="K65" s="1070">
        <f>+表紙!K89</f>
        <v>10</v>
      </c>
      <c r="L65" s="1070"/>
      <c r="M65" s="1070"/>
      <c r="N65" s="210" t="s">
        <v>47</v>
      </c>
      <c r="O65" s="210"/>
      <c r="P65" s="6"/>
      <c r="Q65" s="1064" t="s">
        <v>353</v>
      </c>
      <c r="R65" s="1064"/>
      <c r="S65" s="1064"/>
      <c r="T65" s="1064"/>
      <c r="U65" s="1065"/>
      <c r="V65" s="467"/>
      <c r="W65" s="467"/>
      <c r="X65" s="49"/>
    </row>
    <row r="66" spans="1:24" ht="18" customHeight="1" x14ac:dyDescent="0.2">
      <c r="A66" s="49">
        <v>6</v>
      </c>
      <c r="C66" s="1092"/>
      <c r="D66" s="1071"/>
      <c r="E66" s="1074"/>
      <c r="F66" s="280" t="s">
        <v>200</v>
      </c>
      <c r="G66" s="300"/>
      <c r="H66" s="300"/>
      <c r="I66" s="300"/>
      <c r="J66" s="300"/>
      <c r="K66" s="1068">
        <f>+表紙!K90</f>
        <v>8665.9999999999982</v>
      </c>
      <c r="L66" s="1068"/>
      <c r="M66" s="1068"/>
      <c r="N66" s="1068"/>
      <c r="O66" s="1068"/>
      <c r="P66" s="300" t="s">
        <v>13</v>
      </c>
      <c r="Q66" s="1066"/>
      <c r="R66" s="1066"/>
      <c r="S66" s="1066"/>
      <c r="T66" s="1066"/>
      <c r="U66" s="1067"/>
      <c r="V66" s="467"/>
      <c r="W66" s="467"/>
      <c r="X66" s="391"/>
    </row>
    <row r="67" spans="1:24" ht="13.95" customHeight="1" x14ac:dyDescent="0.2">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x14ac:dyDescent="0.15">
      <c r="C69" s="1092"/>
      <c r="D69" s="1071"/>
      <c r="E69" s="1074"/>
      <c r="F69" s="293" t="s">
        <v>246</v>
      </c>
      <c r="G69" s="307"/>
      <c r="H69" s="307"/>
      <c r="I69" s="210"/>
      <c r="J69" s="210"/>
      <c r="K69" s="210"/>
      <c r="L69" s="296"/>
      <c r="M69" s="296"/>
      <c r="N69" s="296"/>
      <c r="O69" s="297"/>
      <c r="P69" s="297"/>
      <c r="Q69" s="297"/>
      <c r="R69" s="297"/>
      <c r="S69" s="210"/>
      <c r="T69" s="210"/>
      <c r="U69" s="298"/>
      <c r="V69" s="321"/>
    </row>
    <row r="70" spans="1:24" ht="13.95" customHeight="1" x14ac:dyDescent="0.15">
      <c r="C70" s="1092"/>
      <c r="D70" s="1071"/>
      <c r="E70" s="1074"/>
      <c r="F70" s="1052" t="str">
        <f>IF(COUNTA(表紙!F94)=1,+表紙!F94,"")</f>
        <v>・汚泥乾燥機の設置等により発生抑制を実施している。
・使用済触媒は可能な限り、メーカーで再生処理を行った後、再利用に努めている。
･ろ過砂、活性炭は、メーカーで再生処理を行った後、再利用を実施している。
・規格はずれの油は、再精製等の処置を経て、製品として回収している。</v>
      </c>
      <c r="G70" s="1053"/>
      <c r="H70" s="1053"/>
      <c r="I70" s="1053"/>
      <c r="J70" s="1053"/>
      <c r="K70" s="1053"/>
      <c r="L70" s="1053"/>
      <c r="M70" s="1053"/>
      <c r="N70" s="1053"/>
      <c r="O70" s="1053"/>
      <c r="P70" s="1053"/>
      <c r="Q70" s="1053"/>
      <c r="R70" s="1053"/>
      <c r="S70" s="1053"/>
      <c r="T70" s="1053"/>
      <c r="U70" s="1054"/>
      <c r="V70" s="308"/>
    </row>
    <row r="71" spans="1:24" ht="13.95" customHeight="1" x14ac:dyDescent="0.15">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3.95" customHeight="1" x14ac:dyDescent="0.15">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3.95" customHeight="1" x14ac:dyDescent="0.15">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3.95" customHeight="1" x14ac:dyDescent="0.15">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x14ac:dyDescent="0.15">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3.95" customHeight="1" x14ac:dyDescent="0.15">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3.95" customHeight="1" x14ac:dyDescent="0.15">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3.95" customHeight="1" x14ac:dyDescent="0.15">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x14ac:dyDescent="0.15">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59"/>
      <c r="D80" s="1047"/>
      <c r="E80" s="1044"/>
      <c r="F80" s="293" t="s">
        <v>252</v>
      </c>
      <c r="G80" s="297"/>
      <c r="H80" s="297"/>
      <c r="I80" s="297"/>
      <c r="J80" s="297"/>
      <c r="K80" s="1070">
        <f>+表紙!K104</f>
        <v>10</v>
      </c>
      <c r="L80" s="1070"/>
      <c r="M80" s="1070"/>
      <c r="N80" s="210" t="s">
        <v>47</v>
      </c>
      <c r="O80" s="210"/>
      <c r="P80" s="6"/>
      <c r="Q80" s="1064" t="s">
        <v>354</v>
      </c>
      <c r="R80" s="1064"/>
      <c r="S80" s="1064"/>
      <c r="T80" s="1064"/>
      <c r="U80" s="1065"/>
      <c r="V80" s="467"/>
      <c r="W80" s="467"/>
      <c r="X80" s="394"/>
    </row>
    <row r="81" spans="1:24" ht="18" customHeight="1" x14ac:dyDescent="0.2">
      <c r="A81" s="49">
        <v>8</v>
      </c>
      <c r="C81" s="1059"/>
      <c r="D81" s="1047"/>
      <c r="E81" s="1044"/>
      <c r="F81" s="280" t="s">
        <v>200</v>
      </c>
      <c r="G81" s="300"/>
      <c r="H81" s="300"/>
      <c r="I81" s="300"/>
      <c r="J81" s="300"/>
      <c r="K81" s="1068">
        <f>+表紙!K105</f>
        <v>8300</v>
      </c>
      <c r="L81" s="1068"/>
      <c r="M81" s="1068"/>
      <c r="N81" s="1068"/>
      <c r="O81" s="1068"/>
      <c r="P81" s="303" t="s">
        <v>13</v>
      </c>
      <c r="Q81" s="1066"/>
      <c r="R81" s="1066"/>
      <c r="S81" s="1066"/>
      <c r="T81" s="1066"/>
      <c r="U81" s="1067"/>
      <c r="V81" s="467"/>
      <c r="W81" s="467"/>
      <c r="X81" s="309"/>
    </row>
    <row r="82" spans="1:24" ht="13.95" customHeight="1" x14ac:dyDescent="0.2">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x14ac:dyDescent="0.15">
      <c r="C84" s="1059"/>
      <c r="D84" s="1047"/>
      <c r="E84" s="1044"/>
      <c r="F84" s="293" t="s">
        <v>247</v>
      </c>
      <c r="G84" s="307"/>
      <c r="H84" s="307"/>
      <c r="I84" s="210"/>
      <c r="J84" s="210"/>
      <c r="K84" s="210"/>
      <c r="L84" s="296"/>
      <c r="M84" s="296"/>
      <c r="N84" s="296"/>
      <c r="O84" s="297"/>
      <c r="P84" s="297"/>
      <c r="Q84" s="297"/>
      <c r="R84" s="297"/>
      <c r="S84" s="210"/>
      <c r="T84" s="210"/>
      <c r="U84" s="298"/>
      <c r="V84" s="321"/>
    </row>
    <row r="85" spans="1:24" ht="13.95" customHeight="1" x14ac:dyDescent="0.15">
      <c r="C85" s="1059"/>
      <c r="D85" s="1047"/>
      <c r="E85" s="1044"/>
      <c r="F85" s="1052" t="str">
        <f>IF(COUNTA(表紙!F109)=1,+表紙!F109,"")</f>
        <v>・現状取り組んでいる排出の抑制に関する事項を引き続き実施するとともに、更なる廃棄物排出抑制の検討を行う。 
・上部団体（石油連盟）からの情報収集の他、当社各製油所間で、産廃抑制に関する情報交換を行い、更なる廃棄物排出抑制の検討を行う。
・廃油や廃薬剤等は、可能な限り有価売却を検討し、廃棄物の削減を検討する。</v>
      </c>
      <c r="G85" s="1053"/>
      <c r="H85" s="1053"/>
      <c r="I85" s="1053"/>
      <c r="J85" s="1053"/>
      <c r="K85" s="1053"/>
      <c r="L85" s="1053"/>
      <c r="M85" s="1053"/>
      <c r="N85" s="1053"/>
      <c r="O85" s="1053"/>
      <c r="P85" s="1053"/>
      <c r="Q85" s="1053"/>
      <c r="R85" s="1053"/>
      <c r="S85" s="1053"/>
      <c r="T85" s="1053"/>
      <c r="U85" s="1054"/>
      <c r="V85" s="321"/>
    </row>
    <row r="86" spans="1:24" ht="13.95" customHeight="1" x14ac:dyDescent="0.15">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3.95" customHeight="1" x14ac:dyDescent="0.15">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3.95" customHeight="1" x14ac:dyDescent="0.15">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3.95" customHeight="1" x14ac:dyDescent="0.15">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3.95" customHeight="1" x14ac:dyDescent="0.15">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3.95" customHeight="1" x14ac:dyDescent="0.15">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3.95" customHeight="1" x14ac:dyDescent="0.15">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3.95" customHeight="1" x14ac:dyDescent="0.15">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3.95" customHeight="1" x14ac:dyDescent="0.15">
      <c r="C96" s="251"/>
      <c r="D96" s="1047"/>
      <c r="E96" s="1044"/>
      <c r="F96" s="1052" t="str">
        <f>IF(COUNTA(表紙!F120)=1,+表紙!F120,"")</f>
        <v>【種類】汚泥、廃油、廃プラスチック、ガラス・コンクリートクズ・陶磁器くず
【取組】作業の効率化のため分別施設・保管施設の改築実施済み（平成21年6月）、処理委託会社に適した分別の細分化</v>
      </c>
      <c r="G96" s="1053"/>
      <c r="H96" s="1053"/>
      <c r="I96" s="1053"/>
      <c r="J96" s="1053"/>
      <c r="K96" s="1053"/>
      <c r="L96" s="1053"/>
      <c r="M96" s="1053"/>
      <c r="N96" s="1053"/>
      <c r="O96" s="1053"/>
      <c r="P96" s="1053"/>
      <c r="Q96" s="1053"/>
      <c r="R96" s="1053"/>
      <c r="S96" s="1053"/>
      <c r="T96" s="1053"/>
      <c r="U96" s="1054"/>
      <c r="V96" s="321"/>
    </row>
    <row r="97" spans="3:25" ht="13.95" customHeight="1" x14ac:dyDescent="0.15">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3.95" customHeight="1" x14ac:dyDescent="0.15">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3.95" customHeight="1" x14ac:dyDescent="0.15">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3.95" customHeight="1" x14ac:dyDescent="0.15">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x14ac:dyDescent="0.15">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3.95" customHeight="1" x14ac:dyDescent="0.15">
      <c r="C102" s="318"/>
      <c r="D102" s="1047"/>
      <c r="E102" s="1044"/>
      <c r="F102" s="1099" t="str">
        <f>IF(COUNTA(表紙!F126)=1,+表紙!F126,"")</f>
        <v>・再生処理を念頭に置いた更なる分別の徹底を行う。
・事務所内から発生する廃プラスチックの分別の強化を行う。</v>
      </c>
      <c r="G102" s="1100"/>
      <c r="H102" s="1100"/>
      <c r="I102" s="1100"/>
      <c r="J102" s="1100"/>
      <c r="K102" s="1100"/>
      <c r="L102" s="1100"/>
      <c r="M102" s="1100"/>
      <c r="N102" s="1100"/>
      <c r="O102" s="1100"/>
      <c r="P102" s="1100"/>
      <c r="Q102" s="1100"/>
      <c r="R102" s="1100"/>
      <c r="S102" s="1100"/>
      <c r="T102" s="1100"/>
      <c r="U102" s="1101"/>
      <c r="V102" s="321"/>
    </row>
    <row r="103" spans="3:25" ht="13.95" customHeight="1" x14ac:dyDescent="0.15">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3.95" customHeight="1" x14ac:dyDescent="0.15">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3.95" customHeight="1" x14ac:dyDescent="0.15">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3.95" customHeight="1" x14ac:dyDescent="0.15">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3.95" customHeight="1" x14ac:dyDescent="0.15">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3.95" customHeight="1" x14ac:dyDescent="0.15">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5" customHeight="1" x14ac:dyDescent="0.15">
      <c r="C112" s="325"/>
      <c r="D112" s="1047"/>
      <c r="E112" s="1097"/>
      <c r="F112" s="1052" t="str">
        <f>IF(COUNTA(表紙!F136)=1,+表紙!F136,"")</f>
        <v>・湿式集塵機灰を汚泥乾燥機の乾燥補助材として再利用している。　</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3.95" customHeight="1" x14ac:dyDescent="0.15">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3.95" customHeight="1" x14ac:dyDescent="0.15">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3.95" customHeight="1" x14ac:dyDescent="0.15">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3.95" customHeight="1" x14ac:dyDescent="0.15">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3.95" customHeight="1" x14ac:dyDescent="0.15">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3.95" customHeight="1" x14ac:dyDescent="0.15">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3.95" customHeight="1" x14ac:dyDescent="0.15">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x14ac:dyDescent="0.15">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3.95" customHeight="1" x14ac:dyDescent="0.15">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5" customHeight="1" x14ac:dyDescent="0.15">
      <c r="C123" s="325"/>
      <c r="D123" s="1047"/>
      <c r="E123" s="1044"/>
      <c r="F123" s="1052" t="str">
        <f>IF(COUNTA(表紙!F147)=1,+表紙!F147,"")</f>
        <v>・再生処理を中心にした産業廃棄物処理業者の選定や委託契約書締結に努める。</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3.95" customHeight="1" x14ac:dyDescent="0.15">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3.95" customHeight="1" x14ac:dyDescent="0.15">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3.95" customHeight="1" x14ac:dyDescent="0.15">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3.95" customHeight="1" x14ac:dyDescent="0.15">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3.95" customHeight="1" x14ac:dyDescent="0.15">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3.95" customHeight="1" x14ac:dyDescent="0.15">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3.95" customHeight="1" x14ac:dyDescent="0.15">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50000000000003" customHeight="1" x14ac:dyDescent="0.15">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7.950000000000003" customHeight="1" x14ac:dyDescent="0.15">
      <c r="C134" s="325"/>
      <c r="D134" s="1047"/>
      <c r="E134" s="1044"/>
      <c r="F134" s="798" t="s">
        <v>258</v>
      </c>
      <c r="G134" s="799"/>
      <c r="H134" s="799"/>
      <c r="I134" s="799"/>
      <c r="J134" s="799"/>
      <c r="K134" s="1075">
        <f>+表紙!K158</f>
        <v>629.79999999999995</v>
      </c>
      <c r="L134" s="1075"/>
      <c r="M134" s="1075"/>
      <c r="N134" s="1075"/>
      <c r="O134" s="1075"/>
      <c r="P134" s="463" t="s">
        <v>13</v>
      </c>
      <c r="Q134" s="1094" t="s">
        <v>255</v>
      </c>
      <c r="R134" s="1094"/>
      <c r="S134" s="1094"/>
      <c r="T134" s="1094"/>
      <c r="U134" s="1095"/>
      <c r="V134" s="467"/>
      <c r="W134" s="467"/>
      <c r="X134" s="321"/>
      <c r="Y134" s="341"/>
    </row>
    <row r="135" spans="3:25" ht="13.95" customHeight="1" x14ac:dyDescent="0.15">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5" customHeight="1" x14ac:dyDescent="0.15">
      <c r="C136" s="325"/>
      <c r="D136" s="1047"/>
      <c r="E136" s="1044"/>
      <c r="F136" s="1052" t="str">
        <f>IF(COUNTA(表紙!F160)=1,+表紙!F160,"")</f>
        <v>廃棄物の性状分析・確認した上で処理設備に受入れ、適正かつ効率的な運転を実施している。また、定期的に設備の点検・補修を行い、設備の健全性を確保している。
【法定施設】
・汚泥乾燥設備：平成11年5月7日設置、処理能力12.5m3/日（8時間運転）、蒸気間接乾燥式
【法定外施設】
・ﾌﾟﾚｺｰﾄﾌｨﾙﾀｰ：昭和53年5月7日設置、処理能力3m3/時、連続式真空ろ過式
・生物汚泥処理設備：平成13年9月12日設置、処理能力3.9m3/時、遠心分離式
・金属汚泥処理設備：平成13年9月12日設置、処理能力10.44m3/時、ﾌｨﾙﾀｰﾌﾟﾚｽ式</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3.95" customHeight="1" x14ac:dyDescent="0.15">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3.95" customHeight="1" x14ac:dyDescent="0.15">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3.95" customHeight="1" x14ac:dyDescent="0.15">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3.95" customHeight="1" x14ac:dyDescent="0.15">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3.95" customHeight="1" x14ac:dyDescent="0.15">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3.95" customHeight="1" x14ac:dyDescent="0.15">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3.95" customHeight="1" x14ac:dyDescent="0.15">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3.95" customHeight="1" x14ac:dyDescent="0.15">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50000000000003" customHeight="1" x14ac:dyDescent="0.15">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7.950000000000003" customHeight="1" x14ac:dyDescent="0.15">
      <c r="C146" s="325"/>
      <c r="D146" s="1047"/>
      <c r="E146" s="1044"/>
      <c r="F146" s="798" t="s">
        <v>262</v>
      </c>
      <c r="G146" s="799"/>
      <c r="H146" s="799"/>
      <c r="I146" s="799"/>
      <c r="J146" s="799"/>
      <c r="K146" s="1075">
        <f>+表紙!K170</f>
        <v>670</v>
      </c>
      <c r="L146" s="1075"/>
      <c r="M146" s="1075"/>
      <c r="N146" s="1075"/>
      <c r="O146" s="1075"/>
      <c r="P146" s="463" t="s">
        <v>13</v>
      </c>
      <c r="Q146" s="1094" t="s">
        <v>362</v>
      </c>
      <c r="R146" s="1094"/>
      <c r="S146" s="1094"/>
      <c r="T146" s="1094"/>
      <c r="U146" s="1095"/>
      <c r="V146" s="467"/>
      <c r="W146" s="467"/>
      <c r="X146" s="321"/>
      <c r="Y146" s="341"/>
    </row>
    <row r="147" spans="3:25" ht="15" customHeight="1" x14ac:dyDescent="0.15">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5" customHeight="1" x14ac:dyDescent="0.15">
      <c r="C148" s="325"/>
      <c r="D148" s="1047"/>
      <c r="E148" s="1044"/>
      <c r="F148" s="1052" t="str">
        <f>IF(COUNTA(表紙!F172)=1,+表紙!F172,"")</f>
        <v>現状の取り組みを継続して行う。</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3.95" customHeight="1" x14ac:dyDescent="0.15">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3.95" customHeight="1" x14ac:dyDescent="0.15">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3.95" customHeight="1" x14ac:dyDescent="0.15">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3.95" customHeight="1" x14ac:dyDescent="0.15">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3.95" customHeight="1" x14ac:dyDescent="0.15">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3.95" customHeight="1" x14ac:dyDescent="0.15">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3.95" customHeight="1" x14ac:dyDescent="0.15">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x14ac:dyDescent="0.15">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3.95" customHeight="1" x14ac:dyDescent="0.15">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5" customHeight="1" x14ac:dyDescent="0.15">
      <c r="C161" s="325"/>
      <c r="D161" s="1047"/>
      <c r="E161" s="1097"/>
      <c r="F161" s="1052" t="str">
        <f>IF(COUNTA(表紙!F185)=1,+表紙!F185,"")</f>
        <v>廃棄実績が無いため、特になし。</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3.95" customHeight="1" x14ac:dyDescent="0.15">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3.95" customHeight="1" x14ac:dyDescent="0.15">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3.95" customHeight="1" x14ac:dyDescent="0.15">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3.95" customHeight="1" x14ac:dyDescent="0.15">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3.95" customHeight="1" x14ac:dyDescent="0.15">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3.95" customHeight="1" x14ac:dyDescent="0.15">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3.95" customHeight="1" x14ac:dyDescent="0.15">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3.95" customHeight="1" x14ac:dyDescent="0.15">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x14ac:dyDescent="0.15">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x14ac:dyDescent="0.15">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5" customHeight="1" x14ac:dyDescent="0.15">
      <c r="C173" s="325"/>
      <c r="D173" s="1047"/>
      <c r="E173" s="1044"/>
      <c r="F173" s="1052" t="str">
        <f>IF(COUNTA(表紙!F197)=1,+表紙!F197,"")</f>
        <v>なし</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3.95" customHeight="1" x14ac:dyDescent="0.15">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3.95" customHeight="1" x14ac:dyDescent="0.15">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3.95" customHeight="1" x14ac:dyDescent="0.15">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3.95" customHeight="1" x14ac:dyDescent="0.15">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3.95" customHeight="1" x14ac:dyDescent="0.15">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3.95" customHeight="1" x14ac:dyDescent="0.15">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3.95" customHeight="1" x14ac:dyDescent="0.15">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3.95" customHeight="1" x14ac:dyDescent="0.15">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2" customHeight="1" x14ac:dyDescent="0.15">
      <c r="C184" s="325"/>
      <c r="D184" s="1047"/>
      <c r="E184" s="1044"/>
      <c r="F184" s="1115" t="s">
        <v>267</v>
      </c>
      <c r="G184" s="1116"/>
      <c r="H184" s="1116"/>
      <c r="I184" s="1116"/>
      <c r="J184" s="1116"/>
      <c r="K184" s="1075">
        <f>+表紙!K208</f>
        <v>8036.1999999999989</v>
      </c>
      <c r="L184" s="1075"/>
      <c r="M184" s="1075"/>
      <c r="N184" s="1075"/>
      <c r="O184" s="1075"/>
      <c r="P184" s="327" t="s">
        <v>13</v>
      </c>
      <c r="Q184" s="1105" t="s">
        <v>293</v>
      </c>
      <c r="R184" s="1106"/>
      <c r="S184" s="1106"/>
      <c r="T184" s="1106"/>
      <c r="U184" s="1107"/>
      <c r="V184" s="467"/>
      <c r="W184" s="467"/>
      <c r="X184" s="321"/>
      <c r="Y184" s="341"/>
    </row>
    <row r="185" spans="3:25" ht="43.2" customHeight="1" x14ac:dyDescent="0.15">
      <c r="C185" s="325"/>
      <c r="D185" s="1047"/>
      <c r="E185" s="1044"/>
      <c r="F185" s="328"/>
      <c r="G185" s="798" t="s">
        <v>223</v>
      </c>
      <c r="H185" s="799"/>
      <c r="I185" s="799"/>
      <c r="J185" s="799"/>
      <c r="K185" s="1075">
        <f>+表紙!K209</f>
        <v>7192.5999999999995</v>
      </c>
      <c r="L185" s="1075"/>
      <c r="M185" s="1075"/>
      <c r="N185" s="1075"/>
      <c r="O185" s="1075"/>
      <c r="P185" s="459" t="s">
        <v>13</v>
      </c>
      <c r="Q185" s="1108"/>
      <c r="R185" s="1109"/>
      <c r="S185" s="1109"/>
      <c r="T185" s="1109"/>
      <c r="U185" s="1110"/>
      <c r="V185" s="467"/>
      <c r="W185" s="467"/>
      <c r="X185" s="321"/>
      <c r="Y185" s="341"/>
    </row>
    <row r="186" spans="3:25" ht="43.2" customHeight="1" x14ac:dyDescent="0.15">
      <c r="C186" s="325"/>
      <c r="D186" s="1047"/>
      <c r="E186" s="1044"/>
      <c r="F186" s="328"/>
      <c r="G186" s="798" t="s">
        <v>224</v>
      </c>
      <c r="H186" s="799"/>
      <c r="I186" s="799"/>
      <c r="J186" s="799"/>
      <c r="K186" s="1075">
        <f>+表紙!K210</f>
        <v>8036.1999999999989</v>
      </c>
      <c r="L186" s="1075"/>
      <c r="M186" s="1075"/>
      <c r="N186" s="1075"/>
      <c r="O186" s="1075"/>
      <c r="P186" s="459" t="s">
        <v>13</v>
      </c>
      <c r="Q186" s="1108"/>
      <c r="R186" s="1109"/>
      <c r="S186" s="1109"/>
      <c r="T186" s="1109"/>
      <c r="U186" s="1110"/>
      <c r="V186" s="467"/>
      <c r="W186" s="467"/>
      <c r="X186" s="321"/>
      <c r="Y186" s="341"/>
    </row>
    <row r="187" spans="3:25" ht="43.2" customHeight="1" x14ac:dyDescent="0.15">
      <c r="C187" s="325"/>
      <c r="D187" s="1047"/>
      <c r="E187" s="1044"/>
      <c r="F187" s="328"/>
      <c r="G187" s="798" t="s">
        <v>408</v>
      </c>
      <c r="H187" s="799"/>
      <c r="I187" s="799"/>
      <c r="J187" s="799"/>
      <c r="K187" s="1075" t="str">
        <f>+表紙!K211</f>
        <v>0</v>
      </c>
      <c r="L187" s="1075"/>
      <c r="M187" s="1075"/>
      <c r="N187" s="1075"/>
      <c r="O187" s="1075"/>
      <c r="P187" s="459" t="s">
        <v>13</v>
      </c>
      <c r="Q187" s="1108"/>
      <c r="R187" s="1109"/>
      <c r="S187" s="1109"/>
      <c r="T187" s="1109"/>
      <c r="U187" s="1110"/>
      <c r="V187" s="467"/>
      <c r="W187" s="467"/>
      <c r="X187" s="321"/>
      <c r="Y187" s="341"/>
    </row>
    <row r="188" spans="3:25" ht="43.2" customHeight="1" x14ac:dyDescent="0.15">
      <c r="C188" s="325"/>
      <c r="D188" s="1047"/>
      <c r="E188" s="1044"/>
      <c r="F188" s="329"/>
      <c r="G188" s="798" t="s">
        <v>409</v>
      </c>
      <c r="H188" s="799"/>
      <c r="I188" s="799"/>
      <c r="J188" s="799"/>
      <c r="K188" s="1075" t="str">
        <f>+表紙!K212</f>
        <v>0</v>
      </c>
      <c r="L188" s="1075"/>
      <c r="M188" s="1075"/>
      <c r="N188" s="1075"/>
      <c r="O188" s="1075"/>
      <c r="P188" s="459" t="s">
        <v>13</v>
      </c>
      <c r="Q188" s="1111"/>
      <c r="R188" s="1112"/>
      <c r="S188" s="1112"/>
      <c r="T188" s="1112"/>
      <c r="U188" s="1113"/>
      <c r="V188" s="467"/>
      <c r="W188" s="467"/>
      <c r="X188" s="321"/>
      <c r="Y188" s="341"/>
    </row>
    <row r="189" spans="3:25" ht="13.95" customHeight="1" x14ac:dyDescent="0.15">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5" customHeight="1" x14ac:dyDescent="0.15">
      <c r="C190" s="325"/>
      <c r="D190" s="1047"/>
      <c r="E190" s="1044"/>
      <c r="F190" s="1052" t="str">
        <f>IF(COUNTA(表紙!F214)=1,+表紙!F214,"")</f>
        <v>・最終処分量（埋立）を極力削減するため、委託業者の選定に当たっては、再生利用・熱回収を行っている業者を優先している。　
･分別徹底、細分化および性状確認の上、有価物取引を進め、廃棄物量の削減を行っている。
・当社グループのホームページでＥＳＧ報告を行っており、同報告の中で廃棄物削減取り組みを公表している。
・協力会社を含めた、廃棄物埋立量削減に取り組む全社システムが導入されている。当製油所では廃棄物の資源化の促進及び廃棄物埋立量削減が所長の方針として掲げられ、所内各部署（協力会社含む）が廃棄物の適正処理(再生利用含む）及び廃棄物の削減体制を確立している。　</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3.95" customHeight="1" x14ac:dyDescent="0.15">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3.95" customHeight="1" x14ac:dyDescent="0.15">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3.95" customHeight="1" x14ac:dyDescent="0.15">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3.95" customHeight="1" x14ac:dyDescent="0.15">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3.95" customHeight="1" x14ac:dyDescent="0.15">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3.95" customHeight="1" x14ac:dyDescent="0.15">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3.95" customHeight="1" x14ac:dyDescent="0.15">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3.95" customHeight="1" x14ac:dyDescent="0.15">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x14ac:dyDescent="0.15">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x14ac:dyDescent="0.15">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7"/>
      <c r="E201" s="1044"/>
      <c r="F201" s="1115" t="s">
        <v>267</v>
      </c>
      <c r="G201" s="1116"/>
      <c r="H201" s="1116"/>
      <c r="I201" s="1116"/>
      <c r="J201" s="1116"/>
      <c r="K201" s="1075">
        <f>+表紙!K225</f>
        <v>7630</v>
      </c>
      <c r="L201" s="1075"/>
      <c r="M201" s="1075"/>
      <c r="N201" s="1075"/>
      <c r="O201" s="1075"/>
      <c r="P201" s="327" t="s">
        <v>13</v>
      </c>
      <c r="Q201" s="1105" t="s">
        <v>366</v>
      </c>
      <c r="R201" s="1106"/>
      <c r="S201" s="1106"/>
      <c r="T201" s="1106"/>
      <c r="U201" s="1107"/>
      <c r="V201" s="365"/>
      <c r="W201" s="365"/>
      <c r="X201" s="321"/>
      <c r="Y201" s="341"/>
    </row>
    <row r="202" spans="3:25" ht="45" customHeight="1" x14ac:dyDescent="0.15">
      <c r="C202" s="325"/>
      <c r="D202" s="1047"/>
      <c r="E202" s="1044"/>
      <c r="F202" s="328"/>
      <c r="G202" s="798" t="s">
        <v>223</v>
      </c>
      <c r="H202" s="799"/>
      <c r="I202" s="799"/>
      <c r="J202" s="799"/>
      <c r="K202" s="1075">
        <f>+表紙!K226</f>
        <v>6850</v>
      </c>
      <c r="L202" s="1075"/>
      <c r="M202" s="1075"/>
      <c r="N202" s="1075"/>
      <c r="O202" s="1075"/>
      <c r="P202" s="459" t="s">
        <v>13</v>
      </c>
      <c r="Q202" s="1108"/>
      <c r="R202" s="1109"/>
      <c r="S202" s="1109"/>
      <c r="T202" s="1109"/>
      <c r="U202" s="1110"/>
      <c r="V202" s="365"/>
      <c r="W202" s="365"/>
      <c r="X202" s="321"/>
      <c r="Y202" s="341"/>
    </row>
    <row r="203" spans="3:25" ht="45" customHeight="1" x14ac:dyDescent="0.15">
      <c r="C203" s="325"/>
      <c r="D203" s="1047"/>
      <c r="E203" s="1044"/>
      <c r="F203" s="328"/>
      <c r="G203" s="798" t="s">
        <v>224</v>
      </c>
      <c r="H203" s="799"/>
      <c r="I203" s="799"/>
      <c r="J203" s="799"/>
      <c r="K203" s="1075">
        <f>+表紙!K227</f>
        <v>7630</v>
      </c>
      <c r="L203" s="1075"/>
      <c r="M203" s="1075"/>
      <c r="N203" s="1075"/>
      <c r="O203" s="1075"/>
      <c r="P203" s="459" t="s">
        <v>13</v>
      </c>
      <c r="Q203" s="1108"/>
      <c r="R203" s="1109"/>
      <c r="S203" s="1109"/>
      <c r="T203" s="1109"/>
      <c r="U203" s="1110"/>
      <c r="V203" s="365"/>
      <c r="W203" s="365"/>
      <c r="X203" s="321"/>
      <c r="Y203" s="341"/>
    </row>
    <row r="204" spans="3:25" ht="45" customHeight="1" x14ac:dyDescent="0.15">
      <c r="C204" s="325"/>
      <c r="D204" s="1047"/>
      <c r="E204" s="1044"/>
      <c r="F204" s="328"/>
      <c r="G204" s="798" t="s">
        <v>408</v>
      </c>
      <c r="H204" s="799"/>
      <c r="I204" s="799"/>
      <c r="J204" s="799"/>
      <c r="K204" s="1075">
        <f>+表紙!K228</f>
        <v>0</v>
      </c>
      <c r="L204" s="1075"/>
      <c r="M204" s="1075"/>
      <c r="N204" s="1075"/>
      <c r="O204" s="1075"/>
      <c r="P204" s="459" t="s">
        <v>13</v>
      </c>
      <c r="Q204" s="1108"/>
      <c r="R204" s="1109"/>
      <c r="S204" s="1109"/>
      <c r="T204" s="1109"/>
      <c r="U204" s="1110"/>
      <c r="V204" s="365"/>
      <c r="W204" s="365"/>
      <c r="X204" s="321"/>
      <c r="Y204" s="341"/>
    </row>
    <row r="205" spans="3:25" ht="45" customHeight="1" x14ac:dyDescent="0.15">
      <c r="C205" s="325"/>
      <c r="D205" s="1047"/>
      <c r="E205" s="1044"/>
      <c r="F205" s="329"/>
      <c r="G205" s="798" t="s">
        <v>409</v>
      </c>
      <c r="H205" s="799"/>
      <c r="I205" s="799"/>
      <c r="J205" s="799"/>
      <c r="K205" s="1075">
        <f>+表紙!K229</f>
        <v>0</v>
      </c>
      <c r="L205" s="1075"/>
      <c r="M205" s="1075"/>
      <c r="N205" s="1075"/>
      <c r="O205" s="1075"/>
      <c r="P205" s="459" t="s">
        <v>13</v>
      </c>
      <c r="Q205" s="1111"/>
      <c r="R205" s="1112"/>
      <c r="S205" s="1112"/>
      <c r="T205" s="1112"/>
      <c r="U205" s="1113"/>
      <c r="V205" s="365"/>
      <c r="W205" s="365"/>
      <c r="X205" s="321"/>
      <c r="Y205" s="341"/>
    </row>
    <row r="206" spans="3:25" ht="13.95" customHeight="1" x14ac:dyDescent="0.15">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5" customHeight="1" x14ac:dyDescent="0.15">
      <c r="C207" s="325"/>
      <c r="D207" s="1047"/>
      <c r="E207" s="1044"/>
      <c r="F207" s="1052" t="str">
        <f>IF(COUNTA(表紙!F231)=1,+表紙!F231,"")</f>
        <v>前年同様の取り組みを継続した上で、再生処理、熱回収利用の拡充を図る。</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3.95" customHeight="1" x14ac:dyDescent="0.15">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3.95" customHeight="1" x14ac:dyDescent="0.15">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3.95" customHeight="1" x14ac:dyDescent="0.15">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3.95" customHeight="1" x14ac:dyDescent="0.15">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3.95" customHeight="1" x14ac:dyDescent="0.15">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3.95" customHeight="1" x14ac:dyDescent="0.15">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3.95" customHeight="1" x14ac:dyDescent="0.15">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3.95" customHeight="1" x14ac:dyDescent="0.15">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x14ac:dyDescent="0.15">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19.95"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95"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95"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95"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95"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95" customHeight="1" x14ac:dyDescent="0.15">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2"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0.950000000000003" customHeight="1" x14ac:dyDescent="0.15">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x14ac:dyDescent="0.15">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0.950000000000003" customHeight="1" x14ac:dyDescent="0.15">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2" customHeight="1" x14ac:dyDescent="0.15">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0.950000000000003" customHeight="1" x14ac:dyDescent="0.15">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ageMargins left="0.59055118110236227" right="0.59055118110236227" top="0.62992125984251968" bottom="0.39370078740157483" header="0.51181102362204722" footer="0"/>
  <pageSetup paperSize="9" scale="11" orientation="landscape"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pageSetUpPr fitToPage="1"/>
  </sheetPr>
  <dimension ref="B2:D14"/>
  <sheetViews>
    <sheetView showGridLines="0" zoomScaleNormal="100" workbookViewId="0">
      <selection activeCell="F27" sqref="F27:G27"/>
    </sheetView>
  </sheetViews>
  <sheetFormatPr defaultRowHeight="13.2" x14ac:dyDescent="0.2"/>
  <cols>
    <col min="2" max="2" width="17.6640625" customWidth="1"/>
    <col min="3" max="3" width="65.6640625" customWidth="1"/>
    <col min="4" max="4" width="1.6640625" customWidth="1"/>
  </cols>
  <sheetData>
    <row r="2" spans="2:4" x14ac:dyDescent="0.2">
      <c r="B2" t="s">
        <v>162</v>
      </c>
    </row>
    <row r="4" spans="2:4" ht="65.099999999999994" customHeight="1" x14ac:dyDescent="0.2">
      <c r="B4" s="1122" t="s">
        <v>170</v>
      </c>
      <c r="C4" s="1122"/>
    </row>
    <row r="5" spans="2:4" ht="13.8" thickBot="1" x14ac:dyDescent="0.25">
      <c r="B5" s="8"/>
    </row>
    <row r="6" spans="2:4" x14ac:dyDescent="0.2">
      <c r="B6" s="118" t="s">
        <v>160</v>
      </c>
      <c r="C6" s="9" t="s">
        <v>161</v>
      </c>
    </row>
    <row r="7" spans="2:4" ht="114.9" customHeight="1" x14ac:dyDescent="0.2">
      <c r="B7" s="119" t="s">
        <v>52</v>
      </c>
      <c r="C7" s="10" t="s">
        <v>163</v>
      </c>
    </row>
    <row r="8" spans="2:4" ht="125.1" customHeight="1" x14ac:dyDescent="0.2">
      <c r="B8" s="120" t="s">
        <v>53</v>
      </c>
      <c r="C8" s="10" t="s">
        <v>164</v>
      </c>
    </row>
    <row r="9" spans="2:4" ht="75" customHeight="1" x14ac:dyDescent="0.2">
      <c r="B9" s="121" t="s">
        <v>54</v>
      </c>
      <c r="C9" s="10" t="s">
        <v>165</v>
      </c>
    </row>
    <row r="10" spans="2:4" ht="65.099999999999994" customHeight="1" x14ac:dyDescent="0.2">
      <c r="B10" s="121" t="s">
        <v>55</v>
      </c>
      <c r="C10" s="10" t="s">
        <v>166</v>
      </c>
    </row>
    <row r="11" spans="2:4" ht="39.9" customHeight="1" x14ac:dyDescent="0.2">
      <c r="B11" s="121" t="s">
        <v>56</v>
      </c>
      <c r="C11" s="10" t="s">
        <v>167</v>
      </c>
    </row>
    <row r="12" spans="2:4" ht="30" customHeight="1" x14ac:dyDescent="0.2">
      <c r="B12" s="121" t="s">
        <v>57</v>
      </c>
      <c r="C12" s="10" t="s">
        <v>168</v>
      </c>
    </row>
    <row r="13" spans="2:4" ht="30" customHeight="1" thickBot="1" x14ac:dyDescent="0.25">
      <c r="B13" s="122" t="s">
        <v>58</v>
      </c>
      <c r="C13" s="11" t="s">
        <v>169</v>
      </c>
      <c r="D13" s="123"/>
    </row>
    <row r="14" spans="2:4" ht="60" customHeight="1" x14ac:dyDescent="0.2">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ageMargins left="0.59055118110236227" right="0.59055118110236227" top="0.62992125984251968" bottom="0.39370078740157483" header="0.51181102362204722" footer="0"/>
  <pageSetup paperSize="9" scale="83"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AI26" sqref="AI26"/>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ＥＮＥＯＳ株式会社 　根岸製油所</v>
      </c>
      <c r="AF5" s="816"/>
      <c r="AG5" s="816"/>
      <c r="AH5" s="816"/>
      <c r="AI5" s="816"/>
      <c r="AJ5" s="816"/>
      <c r="AK5" s="816"/>
      <c r="AL5" s="816"/>
      <c r="AM5" s="816"/>
      <c r="AN5" s="816"/>
      <c r="AO5" s="816"/>
      <c r="AP5" s="816"/>
      <c r="AQ5" s="816"/>
      <c r="AR5" s="816"/>
      <c r="AS5" s="816"/>
      <c r="AT5" s="816"/>
      <c r="AU5" s="816"/>
    </row>
    <row r="6" spans="2:47" ht="24.75" customHeight="1" thickBot="1" x14ac:dyDescent="0.25">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4500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30</v>
      </c>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5">
      <c r="J18" s="71"/>
      <c r="K18" s="68"/>
      <c r="L18" s="884"/>
      <c r="M18" s="71"/>
      <c r="O18" s="814">
        <v>700</v>
      </c>
      <c r="P18" s="827"/>
      <c r="Q18" s="827"/>
      <c r="R18" s="827"/>
      <c r="S18" s="67" t="s">
        <v>14</v>
      </c>
      <c r="T18"/>
      <c r="U18" s="349"/>
      <c r="V18"/>
      <c r="W18" s="233"/>
      <c r="X18" s="905">
        <f>+ROUND(AG9,1)+ROUND(AG12,1)+ROUND(AG15,1)+AG18</f>
        <v>30</v>
      </c>
      <c r="Y18" s="906"/>
      <c r="Z18" s="906"/>
      <c r="AA18" s="67" t="s">
        <v>4</v>
      </c>
      <c r="AB18" s="232"/>
      <c r="AC18" s="232"/>
      <c r="AD18" s="872"/>
      <c r="AG18" s="862">
        <f>+ROUND(AN18,1)+ROUND(AN21,1)</f>
        <v>30</v>
      </c>
      <c r="AH18" s="907"/>
      <c r="AI18" s="907"/>
      <c r="AJ18" s="907"/>
      <c r="AK18" s="59" t="s">
        <v>13</v>
      </c>
      <c r="AL18" s="70"/>
      <c r="AN18" s="423">
        <f>+ROUND(AT16,1)+ROUND(AT17,1)+ROUND(AT18,1)</f>
        <v>30</v>
      </c>
      <c r="AO18" s="59" t="s">
        <v>34</v>
      </c>
      <c r="AR18" s="899" t="s">
        <v>177</v>
      </c>
      <c r="AS18" s="900"/>
      <c r="AT18" s="116">
        <v>0</v>
      </c>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670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4417.5</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3830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629.79999999999995</v>
      </c>
      <c r="G27" s="875"/>
      <c r="H27" s="234" t="s">
        <v>198</v>
      </c>
      <c r="L27" s="872"/>
      <c r="O27" s="862">
        <f>+Q30+ROUND(Q33,1)</f>
        <v>3800</v>
      </c>
      <c r="P27" s="863"/>
      <c r="Q27" s="863"/>
      <c r="R27" s="863"/>
      <c r="S27" s="59" t="s">
        <v>38</v>
      </c>
      <c r="T27" s="80"/>
      <c r="U27" s="80"/>
      <c r="X27" s="78" t="s">
        <v>39</v>
      </c>
      <c r="Y27" s="81"/>
      <c r="AG27" s="68"/>
      <c r="AH27" s="68"/>
      <c r="AI27" s="68"/>
      <c r="AJ27" s="68"/>
      <c r="AK27" s="905">
        <f>+AG18+O27</f>
        <v>3830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3800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3787.7</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3512.5</v>
      </c>
      <c r="G30" s="875"/>
      <c r="H30" s="234" t="s">
        <v>198</v>
      </c>
      <c r="L30" s="872"/>
      <c r="O30" s="71"/>
      <c r="Q30" s="862">
        <f>+ROUND(Z28,1)+ROUND(Z29,1)+ROUND(Z30,1)</f>
        <v>3800</v>
      </c>
      <c r="R30" s="863"/>
      <c r="S30" s="863"/>
      <c r="T30" s="863"/>
      <c r="U30" s="59" t="s">
        <v>16</v>
      </c>
      <c r="X30" s="860" t="s">
        <v>186</v>
      </c>
      <c r="Y30" s="861"/>
      <c r="Z30" s="853">
        <v>0</v>
      </c>
      <c r="AA30" s="854"/>
      <c r="AB30" s="854"/>
      <c r="AC30" s="854"/>
      <c r="AD30" s="854"/>
      <c r="AE30" s="59" t="s">
        <v>13</v>
      </c>
      <c r="AK30" s="814">
        <v>3500</v>
      </c>
      <c r="AL30" s="815"/>
      <c r="AM30" s="815"/>
      <c r="AN30" s="815"/>
      <c r="AO30" s="67" t="s">
        <v>13</v>
      </c>
      <c r="AR30" s="921"/>
      <c r="AS30" s="918"/>
      <c r="AT30" s="918"/>
      <c r="AU30" s="919"/>
    </row>
    <row r="31" spans="2:48" ht="27" customHeight="1" thickTop="1" thickBot="1" x14ac:dyDescent="0.2">
      <c r="B31" s="888" t="s">
        <v>375</v>
      </c>
      <c r="C31" s="839"/>
      <c r="D31" s="839"/>
      <c r="E31" s="840"/>
      <c r="F31" s="874">
        <v>3787.7</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6" workbookViewId="0">
      <selection activeCell="AG22" sqref="AG22"/>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ＥＮＥＯＳ株式会社 　根岸製油所</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2000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2085.6999999999998</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2000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2000</v>
      </c>
      <c r="P27" s="863"/>
      <c r="Q27" s="863"/>
      <c r="R27" s="863"/>
      <c r="S27" s="59" t="s">
        <v>38</v>
      </c>
      <c r="T27" s="80"/>
      <c r="U27" s="80"/>
      <c r="X27" s="78" t="s">
        <v>39</v>
      </c>
      <c r="Y27" s="81"/>
      <c r="AG27" s="68"/>
      <c r="AH27" s="68"/>
      <c r="AI27" s="68"/>
      <c r="AJ27" s="68"/>
      <c r="AK27" s="905">
        <f>+AG18+O27</f>
        <v>2000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2000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2085.6999999999998</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2025</v>
      </c>
      <c r="G30" s="875"/>
      <c r="H30" s="234" t="s">
        <v>198</v>
      </c>
      <c r="L30" s="872"/>
      <c r="O30" s="71"/>
      <c r="Q30" s="862">
        <f>+ROUND(Z28,1)+ROUND(Z29,1)+ROUND(Z30,1)</f>
        <v>2000</v>
      </c>
      <c r="R30" s="863"/>
      <c r="S30" s="863"/>
      <c r="T30" s="863"/>
      <c r="U30" s="59" t="s">
        <v>16</v>
      </c>
      <c r="X30" s="860" t="s">
        <v>186</v>
      </c>
      <c r="Y30" s="861"/>
      <c r="Z30" s="853">
        <v>0</v>
      </c>
      <c r="AA30" s="854"/>
      <c r="AB30" s="854"/>
      <c r="AC30" s="854"/>
      <c r="AD30" s="854"/>
      <c r="AE30" s="59" t="s">
        <v>13</v>
      </c>
      <c r="AK30" s="814">
        <v>2000</v>
      </c>
      <c r="AL30" s="815"/>
      <c r="AM30" s="815"/>
      <c r="AN30" s="815"/>
      <c r="AO30" s="67" t="s">
        <v>13</v>
      </c>
      <c r="AR30" s="921"/>
      <c r="AS30" s="918"/>
      <c r="AT30" s="918"/>
      <c r="AU30" s="919"/>
    </row>
    <row r="31" spans="2:48" ht="27" customHeight="1" thickTop="1" thickBot="1" x14ac:dyDescent="0.2">
      <c r="B31" s="888" t="s">
        <v>375</v>
      </c>
      <c r="C31" s="839"/>
      <c r="D31" s="839"/>
      <c r="E31" s="840"/>
      <c r="F31" s="874">
        <v>2085.6999999999998</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21" workbookViewId="0">
      <selection activeCell="AK32" sqref="AE31:AP34"/>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ＥＮＥＯＳ株式会社 　根岸製油所</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50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48.6</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50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50</v>
      </c>
      <c r="P27" s="863"/>
      <c r="Q27" s="863"/>
      <c r="R27" s="863"/>
      <c r="S27" s="59" t="s">
        <v>38</v>
      </c>
      <c r="T27" s="80"/>
      <c r="U27" s="80"/>
      <c r="X27" s="78" t="s">
        <v>39</v>
      </c>
      <c r="Y27" s="81"/>
      <c r="AG27" s="68"/>
      <c r="AH27" s="68"/>
      <c r="AI27" s="68"/>
      <c r="AJ27" s="68"/>
      <c r="AK27" s="905">
        <f>+AG18+O27</f>
        <v>50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50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48.6</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48.6</v>
      </c>
      <c r="G30" s="875"/>
      <c r="H30" s="234" t="s">
        <v>198</v>
      </c>
      <c r="L30" s="872"/>
      <c r="O30" s="71"/>
      <c r="Q30" s="862">
        <f>+ROUND(Z28,1)+ROUND(Z29,1)+ROUND(Z30,1)</f>
        <v>50</v>
      </c>
      <c r="R30" s="863"/>
      <c r="S30" s="863"/>
      <c r="T30" s="863"/>
      <c r="U30" s="59" t="s">
        <v>16</v>
      </c>
      <c r="X30" s="860" t="s">
        <v>186</v>
      </c>
      <c r="Y30" s="861"/>
      <c r="Z30" s="853">
        <v>0</v>
      </c>
      <c r="AA30" s="854"/>
      <c r="AB30" s="854"/>
      <c r="AC30" s="854"/>
      <c r="AD30" s="854"/>
      <c r="AE30" s="59" t="s">
        <v>13</v>
      </c>
      <c r="AK30" s="814">
        <v>50</v>
      </c>
      <c r="AL30" s="815"/>
      <c r="AM30" s="815"/>
      <c r="AN30" s="815"/>
      <c r="AO30" s="67" t="s">
        <v>13</v>
      </c>
      <c r="AR30" s="921"/>
      <c r="AS30" s="918"/>
      <c r="AT30" s="918"/>
      <c r="AU30" s="919"/>
    </row>
    <row r="31" spans="2:48" ht="27" customHeight="1" thickTop="1" thickBot="1" x14ac:dyDescent="0.2">
      <c r="B31" s="888" t="s">
        <v>375</v>
      </c>
      <c r="C31" s="839"/>
      <c r="D31" s="839"/>
      <c r="E31" s="840"/>
      <c r="F31" s="874">
        <v>48.6</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12" workbookViewId="0">
      <selection activeCell="F27" sqref="F27:G27"/>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ＥＮＥＯＳ株式会社 　根岸製油所</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1000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1357.3</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1000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1000</v>
      </c>
      <c r="P27" s="863"/>
      <c r="Q27" s="863"/>
      <c r="R27" s="863"/>
      <c r="S27" s="59" t="s">
        <v>38</v>
      </c>
      <c r="T27" s="80"/>
      <c r="U27" s="80"/>
      <c r="X27" s="78" t="s">
        <v>39</v>
      </c>
      <c r="Y27" s="81"/>
      <c r="AG27" s="68"/>
      <c r="AH27" s="68"/>
      <c r="AI27" s="68"/>
      <c r="AJ27" s="68"/>
      <c r="AK27" s="905">
        <f>+AG18+O27</f>
        <v>1000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1000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1357.3</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1287.4000000000001</v>
      </c>
      <c r="G30" s="875"/>
      <c r="H30" s="234" t="s">
        <v>198</v>
      </c>
      <c r="L30" s="872"/>
      <c r="O30" s="71"/>
      <c r="Q30" s="862">
        <f>+ROUND(Z28,1)+ROUND(Z29,1)+ROUND(Z30,1)</f>
        <v>1000</v>
      </c>
      <c r="R30" s="863"/>
      <c r="S30" s="863"/>
      <c r="T30" s="863"/>
      <c r="U30" s="59" t="s">
        <v>16</v>
      </c>
      <c r="X30" s="860" t="s">
        <v>186</v>
      </c>
      <c r="Y30" s="861"/>
      <c r="Z30" s="853">
        <v>0</v>
      </c>
      <c r="AA30" s="854"/>
      <c r="AB30" s="854"/>
      <c r="AC30" s="854"/>
      <c r="AD30" s="854"/>
      <c r="AE30" s="59" t="s">
        <v>13</v>
      </c>
      <c r="AK30" s="814">
        <v>1000</v>
      </c>
      <c r="AL30" s="815"/>
      <c r="AM30" s="815"/>
      <c r="AN30" s="815"/>
      <c r="AO30" s="67" t="s">
        <v>13</v>
      </c>
      <c r="AR30" s="921"/>
      <c r="AS30" s="918"/>
      <c r="AT30" s="918"/>
      <c r="AU30" s="919"/>
    </row>
    <row r="31" spans="2:48" ht="27" customHeight="1" thickTop="1" thickBot="1" x14ac:dyDescent="0.2">
      <c r="B31" s="888" t="s">
        <v>375</v>
      </c>
      <c r="C31" s="839"/>
      <c r="D31" s="839"/>
      <c r="E31" s="840"/>
      <c r="F31" s="874">
        <v>1357.3</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6" workbookViewId="0">
      <selection activeCell="F27" sqref="F27:G27"/>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ＥＮＥＯＳ株式会社 　根岸製油所</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150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165.4</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150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150</v>
      </c>
      <c r="P27" s="863"/>
      <c r="Q27" s="863"/>
      <c r="R27" s="863"/>
      <c r="S27" s="59" t="s">
        <v>38</v>
      </c>
      <c r="T27" s="80"/>
      <c r="U27" s="80"/>
      <c r="X27" s="78" t="s">
        <v>39</v>
      </c>
      <c r="Y27" s="81"/>
      <c r="AG27" s="68"/>
      <c r="AH27" s="68"/>
      <c r="AI27" s="68"/>
      <c r="AJ27" s="68"/>
      <c r="AK27" s="905">
        <f>+AG18+O27</f>
        <v>150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150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165.4</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158.30000000000001</v>
      </c>
      <c r="G30" s="875"/>
      <c r="H30" s="234" t="s">
        <v>198</v>
      </c>
      <c r="L30" s="872"/>
      <c r="O30" s="71"/>
      <c r="Q30" s="862">
        <f>+ROUND(Z28,1)+ROUND(Z29,1)+ROUND(Z30,1)</f>
        <v>150</v>
      </c>
      <c r="R30" s="863"/>
      <c r="S30" s="863"/>
      <c r="T30" s="863"/>
      <c r="U30" s="59" t="s">
        <v>16</v>
      </c>
      <c r="X30" s="860" t="s">
        <v>186</v>
      </c>
      <c r="Y30" s="861"/>
      <c r="Z30" s="853">
        <v>0</v>
      </c>
      <c r="AA30" s="854"/>
      <c r="AB30" s="854"/>
      <c r="AC30" s="854"/>
      <c r="AD30" s="854"/>
      <c r="AE30" s="59" t="s">
        <v>13</v>
      </c>
      <c r="AK30" s="814">
        <v>140</v>
      </c>
      <c r="AL30" s="815"/>
      <c r="AM30" s="815"/>
      <c r="AN30" s="815"/>
      <c r="AO30" s="67" t="s">
        <v>13</v>
      </c>
      <c r="AR30" s="921"/>
      <c r="AS30" s="918"/>
      <c r="AT30" s="918"/>
      <c r="AU30" s="919"/>
    </row>
    <row r="31" spans="2:48" ht="27" customHeight="1" thickTop="1" thickBot="1" x14ac:dyDescent="0.2">
      <c r="B31" s="888" t="s">
        <v>375</v>
      </c>
      <c r="C31" s="839"/>
      <c r="D31" s="839"/>
      <c r="E31" s="840"/>
      <c r="F31" s="874">
        <v>165.4</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election activeCell="F27" sqref="F27:G27"/>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ＥＮＥＯＳ株式会社 　根岸製油所</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2" customHeight="1" thickBot="1" x14ac:dyDescent="0.25">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6" workbookViewId="0">
      <selection activeCell="F27" sqref="F27:G27"/>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8" ht="27" customHeight="1" x14ac:dyDescent="0.15">
      <c r="F1" s="54"/>
      <c r="R1" s="102" t="s">
        <v>96</v>
      </c>
      <c r="S1" s="102" t="s">
        <v>352</v>
      </c>
    </row>
    <row r="2" spans="2:48"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ＥＮＥＯＳ株式会社 　根岸製油所</v>
      </c>
      <c r="AF5" s="816"/>
      <c r="AG5" s="816"/>
      <c r="AH5" s="816"/>
      <c r="AI5" s="816"/>
      <c r="AJ5" s="816"/>
      <c r="AK5" s="816"/>
      <c r="AL5" s="816"/>
      <c r="AM5" s="816"/>
      <c r="AN5" s="816"/>
      <c r="AO5" s="816"/>
      <c r="AP5" s="816"/>
      <c r="AQ5" s="816"/>
      <c r="AR5" s="816"/>
      <c r="AS5" s="816"/>
      <c r="AT5" s="816"/>
      <c r="AU5" s="816"/>
    </row>
    <row r="6" spans="2:48"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2" customHeight="1" thickBot="1" x14ac:dyDescent="0.25">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2" customHeight="1" thickTop="1" thickBot="1" x14ac:dyDescent="0.25">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5">
      <c r="F12" s="836">
        <f>+ROUND(O12,1)+ROUND(O15,1)+ROUND(O18,1)+ROUND(O24,1)+O27-ROUND(F15,1)</f>
        <v>10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8"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8"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16.899999999999999</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10</v>
      </c>
      <c r="P27" s="863"/>
      <c r="Q27" s="863"/>
      <c r="R27" s="863"/>
      <c r="S27" s="59" t="s">
        <v>38</v>
      </c>
      <c r="T27" s="80"/>
      <c r="U27" s="80"/>
      <c r="X27" s="78" t="s">
        <v>39</v>
      </c>
      <c r="Y27" s="81"/>
      <c r="AG27" s="68"/>
      <c r="AH27" s="68"/>
      <c r="AI27" s="68"/>
      <c r="AJ27" s="68"/>
      <c r="AK27" s="905">
        <f>+AG18+O27</f>
        <v>10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10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16.899999999999999</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10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16.899999999999999</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MSIP_Label_ee4e5477-c4fb-470b-83ce-140d5a4b72e2_Enabled">
    <vt:lpwstr>true</vt:lpwstr>
  </property>
  <property fmtid="{D5CDD505-2E9C-101B-9397-08002B2CF9AE}" pid="10" name="MSIP_Label_ee4e5477-c4fb-470b-83ce-140d5a4b72e2_SetDate">
    <vt:lpwstr>2025-05-30T01:23:06Z</vt:lpwstr>
  </property>
  <property fmtid="{D5CDD505-2E9C-101B-9397-08002B2CF9AE}" pid="11" name="MSIP_Label_ee4e5477-c4fb-470b-83ce-140d5a4b72e2_Method">
    <vt:lpwstr>Standard</vt:lpwstr>
  </property>
  <property fmtid="{D5CDD505-2E9C-101B-9397-08002B2CF9AE}" pid="12" name="MSIP_Label_ee4e5477-c4fb-470b-83ce-140d5a4b72e2_Name">
    <vt:lpwstr>【社内限り】サブラベル</vt:lpwstr>
  </property>
  <property fmtid="{D5CDD505-2E9C-101B-9397-08002B2CF9AE}" pid="13" name="MSIP_Label_ee4e5477-c4fb-470b-83ce-140d5a4b72e2_SiteId">
    <vt:lpwstr>083b56f6-afc0-41a4-8aa0-de8b7a92e923</vt:lpwstr>
  </property>
  <property fmtid="{D5CDD505-2E9C-101B-9397-08002B2CF9AE}" pid="14" name="MSIP_Label_ee4e5477-c4fb-470b-83ce-140d5a4b72e2_ActionId">
    <vt:lpwstr>ffc281e8-5e18-4f4e-a6a6-97d8ffdd2ae3</vt:lpwstr>
  </property>
  <property fmtid="{D5CDD505-2E9C-101B-9397-08002B2CF9AE}" pid="15" name="MSIP_Label_ee4e5477-c4fb-470b-83ce-140d5a4b72e2_ContentBits">
    <vt:lpwstr>1</vt:lpwstr>
  </property>
</Properties>
</file>