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13_ncr:1_{344F8D8E-C597-411A-B7B2-86A9371E54AF}" xr6:coauthVersionLast="47" xr6:coauthVersionMax="47" xr10:uidLastSave="{00000000-0000-0000-0000-000000000000}"/>
  <bookViews>
    <workbookView xWindow="-120" yWindow="-120" windowWidth="29040" windowHeight="15720" tabRatio="808" activeTab="2"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<sst xmlns="http://schemas.openxmlformats.org/spreadsheetml/2006/main" count="3302" uniqueCount="471">
  <si>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</si>
  <si>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</si>
  <si>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</si>
  <si>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</si>
  <si>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</si>
  <si>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</si>
  <si>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</si>
  <si>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</si>
  <si>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</si>
  <si>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</si>
  <si>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</si>
  <si>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</si>
  <si>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</si>
  <si>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</si>
  <si>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</si>
  <si>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</si>
  <si>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</si>
  <si>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</si>
  <si>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</si>
  <si>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</si>
  <si>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</si>
  <si>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</si>
  <si>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</si>
  <si>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</si>
  <si>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</si>
  <si>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</si>
  <si>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</si>
  <si>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</si>
  <si>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</si>
  <si>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</si>
  <si>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</si>
  <si>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</si>
  <si>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</si>
  <si>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</si>
  <si>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</si>
  <si>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</si>
  <si>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</si>
  <si>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</si>
  <si>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</si>
  <si>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</si>
  <si>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</si>
  <si>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</si>
  <si>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</si>
  <si>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</si>
  <si>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</si>
  <si>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</si>
  <si>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</si>
  <si>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</si>
  <si>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</si>
  <si>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</si>
  <si>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</si>
  <si>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</si>
  <si>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</si>
  <si>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</si>
  <si>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</si>
  <si>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</si>
  <si>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</si>
  <si>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</si>
  <si>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</si>
  <si>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</si>
  <si>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</si>
  <si>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</si>
  <si>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</si>
  <si>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</si>
  <si>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</si>
  <si>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</si>
  <si>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</si>
  <si>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</si>
  <si>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</si>
  <si>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</si>
  <si>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</si>
  <si>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</si>
  <si>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</si>
  <si>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</si>
  <si>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</si>
  <si>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</si>
  <si>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</si>
  <si>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</si>
  <si>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</si>
  <si>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</si>
  <si>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</si>
  <si>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</si>
  <si>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</si>
  <si>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</si>
  <si>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</si>
  <si>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</si>
  <si>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</si>
  <si>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</si>
  <si>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</si>
  <si>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</si>
  <si>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</si>
  <si>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</si>
  <si>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</si>
  <si>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</si>
  <si>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</si>
  <si>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</si>
  <si>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</si>
  <si>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</si>
  <si>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</si>
  <si>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</si>
  <si>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</si>
  <si>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</si>
  <si>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</si>
  <si>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</si>
  <si>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</si>
  <si>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</si>
  <si>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</si>
  <si>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</si>
  <si>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</si>
  <si>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</si>
  <si>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</si>
  <si>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</si>
  <si>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</si>
  <si>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</si>
  <si>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</si>
  <si>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</si>
  <si>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</si>
  <si>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</si>
  <si>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</si>
  <si>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</si>
  <si>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</si>
  <si>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</si>
  <si>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</si>
  <si>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</si>
  <si>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</si>
  <si>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</si>
  <si>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</si>
  <si>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</si>
  <si>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</si>
  <si>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</si>
  <si>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</si>
  <si>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</si>
  <si>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</si>
  <si>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</si>
  <si>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</si>
  <si>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</si>
  <si>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</si>
  <si>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</si>
  <si>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</si>
  <si>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</si>
  <si>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</si>
  <si>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</si>
  <si>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</si>
  <si>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</si>
  <si>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</si>
  <si>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</si>
  <si>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</si>
  <si>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</si>
  <si>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</si>
  <si>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</si>
  <si>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</si>
  <si>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</si>
  <si>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</si>
  <si>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</si>
  <si>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</si>
  <si>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</si>
  <si>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</si>
  <si>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</si>
  <si>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</si>
  <si>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</si>
  <si>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</si>
  <si>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</si>
  <si>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</si>
  <si>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</si>
  <si>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</si>
  <si>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</si>
  <si>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</si>
  <si>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</si>
  <si>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</si>
  <si>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</si>
  <si>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</si>
  <si>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</si>
  <si>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</si>
  <si>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</si>
  <si>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</si>
  <si>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</si>
  <si>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</si>
  <si>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</si>
  <si>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</si>
  <si>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</si>
  <si>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</si>
  <si>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</si>
  <si>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</si>
  <si>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</si>
  <si>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</si>
  <si>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</si>
  <si>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</si>
  <si>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</si>
  <si>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</si>
  <si>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</si>
  <si>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</si>
  <si>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</si>
  <si>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</si>
  <si>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</si>
  <si>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</si>
  <si>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</si>
  <si>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</si>
  <si>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</si>
  <si>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</si>
  <si>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</si>
  <si>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</si>
  <si>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</si>
  <si>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</si>
  <si>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</si>
  <si>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</si>
  <si>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</si>
  <si>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</si>
  <si>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</si>
  <si>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</si>
  <si>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</si>
  <si>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</si>
  <si>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</si>
  <si>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</si>
  <si>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</si>
  <si>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</si>
  <si>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</si>
  <si>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</si>
  <si>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</si>
  <si>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</si>
  <si>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</si>
  <si>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</si>
  <si>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</si>
  <si>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</si>
  <si>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</si>
  <si>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</si>
  <si>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</si>
  <si>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</si>
  <si>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</si>
  <si>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</si>
  <si>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</si>
  <si>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</si>
  <si>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</si>
  <si>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</si>
  <si>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</si>
  <si>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</si>
  <si>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</si>
  <si>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</si>
  <si>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</si>
  <si>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</si>
  <si>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</si>
  <si>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</si>
  <si>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</si>
  <si>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</si>
  <si>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</si>
  <si>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</si>
  <si>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</si>
  <si>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</si>
  <si>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</si>
  <si>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</si>
  <si>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</si>
  <si>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</si>
  <si>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</si>
  <si>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</si>
  <si>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</si>
  <si>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</si>
  <si>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</si>
  <si>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</si>
  <si>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</si>
  <si>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</si>
  <si>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</si>
  <si>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</si>
  <si>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</si>
  <si>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</si>
  <si>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</si>
  <si>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</si>
  <si>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</si>
  <si>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</si>
  <si>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</si>
  <si>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</si>
  <si>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</si>
  <si>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</si>
  <si>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</si>
  <si>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</si>
  <si>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</si>
  <si>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</si>
  <si>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</si>
  <si>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</si>
  <si>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</si>
  <si>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</si>
  <si>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</si>
  <si>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</si>
  <si>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</si>
  <si>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</si>
  <si>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</si>
  <si>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</si>
  <si>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</si>
  <si>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</si>
  <si>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</si>
  <si>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</si>
  <si>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</si>
  <si>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</si>
  <si>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</si>
  <si>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</si>
  <si>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</si>
  <si>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</si>
  <si>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</si>
  <si>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</si>
  <si>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</si>
  <si>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</si>
  <si>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</si>
  <si>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</si>
  <si>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</si>
  <si>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</si>
  <si>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</si>
  <si>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</si>
  <si>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</si>
  <si>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</si>
  <si>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</si>
  <si>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</si>
  <si>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</si>
  <si>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</si>
  <si>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</si>
  <si>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</si>
  <si>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</si>
  <si>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</si>
  <si>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</si>
  <si>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</si>
  <si>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</si>
  <si>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</si>
  <si>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</si>
  <si>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</si>
  <si>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</si>
  <si>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</si>
  <si>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</si>
  <si>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</si>
  <si>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</si>
  <si>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</si>
  <si>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</si>
  <si>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</si>
  <si>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</si>
  <si>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</si>
  <si>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</si>
  <si>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</si>
  <si>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</si>
  <si>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</si>
  <si>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</si>
  <si>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</si>
  <si>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</si>
  <si>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</si>
  <si>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</si>
  <si>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</si>
  <si>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</si>
  <si>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</si>
  <si>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</si>
  <si>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</si>
  <si>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</si>
  <si>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</si>
  <si>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</si>
  <si>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</si>
  <si>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</si>
  <si>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</si>
  <si>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</si>
  <si>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</si>
  <si>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</si>
  <si>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</si>
  <si>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</si>
  <si>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</si>
  <si>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</si>
  <si>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</si>
  <si>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</si>
  <si>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</si>
  <si>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</si>
  <si>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</si>
  <si>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</si>
  <si>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</si>
  <si>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</si>
  <si>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</si>
  <si>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</si>
  <si>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</si>
  <si>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</si>
  <si>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</si>
  <si>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</si>
  <si>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</si>
  <si>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</si>
  <si>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</si>
  <si>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</si>
  <si>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</si>
  <si>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</si>
  <si>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</si>
  <si>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</si>
  <si>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</si>
  <si>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</si>
  <si>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</si>
  <si>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</si>
  <si>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</si>
  <si>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</si>
  <si>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</si>
  <si>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</si>
  <si>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</si>
  <si>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</si>
  <si>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</si>
  <si>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</si>
  <si>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</si>
  <si>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</si>
  <si>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</si>
  <si>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</si>
  <si>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</si>
  <si>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</si>
  <si>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</si>
  <si>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</si>
  <si>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</si>
  <si>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</si>
  <si>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</si>
  <si>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</si>
  <si>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</si>
  <si>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</si>
  <si>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</si>
  <si>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</si>
  <si>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</si>
  <si>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</si>
  <si>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</si>
  <si>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</si>
  <si>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</si>
  <si>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</si>
  <si>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</si>
  <si>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</si>
  <si>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</si>
  <si>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</si>
  <si>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</si>
  <si>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</si>
  <si>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</si>
  <si>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</si>
  <si>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</si>
  <si>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</si>
  <si>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</si>
  <si>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</si>
  <si>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</si>
  <si>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</si>
  <si>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</si>
  <si>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</si>
  <si>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</si>
  <si>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</si>
  <si>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</si>
  <si>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</si>
  <si>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</si>
  <si>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</si>
  <si>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</si>
  <si>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</si>
  <si>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</si>
  <si>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</si>
  <si>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</si>
  <si>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</si>
  <si>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</si>
  <si>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</si>
  <si>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</si>
  <si>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</si>
  <si>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</si>
  <si>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</si>
  <si>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</si>
  <si>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</si>
  <si>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</si>
  <si>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</si>
  <si>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</si>
  <si>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</si>
  <si>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</si>
  <si>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</si>
  <si>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</si>
  <si>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</si>
  <si>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</si>
  <si>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</si>
  <si>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</si>
  <si>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</si>
  <si>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</si>
  <si>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  年  5  月 1   日</t>
    <phoneticPr fontId="3"/>
  </si>
  <si>
    <t>神奈川県川崎市高津区宇奈根764番地　　　　　　　　　　　　　溝口瀬谷レミコン株式会社</t>
    <rPh sb="0" eb="4">
      <t>カナガワケン</t>
    </rPh>
    <rPh sb="4" eb="7">
      <t>カワサキシ</t>
    </rPh>
    <rPh sb="7" eb="10">
      <t>タカツク</t>
    </rPh>
    <rPh sb="10" eb="13">
      <t>ウナネ</t>
    </rPh>
    <rPh sb="16" eb="18">
      <t>バンチ</t>
    </rPh>
    <rPh sb="31" eb="33">
      <t>ミゾノクチ</t>
    </rPh>
    <rPh sb="33" eb="35">
      <t>セヤ</t>
    </rPh>
    <rPh sb="39" eb="41">
      <t>カブシキ</t>
    </rPh>
    <rPh sb="41" eb="43">
      <t>カイシャ</t>
    </rPh>
    <phoneticPr fontId="3"/>
  </si>
  <si>
    <t>代表取締役社長　塩見伊津夫</t>
    <rPh sb="0" eb="2">
      <t>ダイヒョウ</t>
    </rPh>
    <rPh sb="2" eb="4">
      <t>トリシマリ</t>
    </rPh>
    <rPh sb="4" eb="5">
      <t>ヤク</t>
    </rPh>
    <rPh sb="5" eb="7">
      <t>シャチョウ</t>
    </rPh>
    <rPh sb="8" eb="10">
      <t>シオミ</t>
    </rPh>
    <rPh sb="10" eb="13">
      <t>イツオ</t>
    </rPh>
    <phoneticPr fontId="3"/>
  </si>
  <si>
    <t>044-844-1291</t>
    <phoneticPr fontId="3"/>
  </si>
  <si>
    <t>溝口瀬谷レミコン株式会社　瀬谷レミコン工場</t>
    <rPh sb="0" eb="2">
      <t>ミゾノクチ</t>
    </rPh>
    <rPh sb="2" eb="4">
      <t>セヤ</t>
    </rPh>
    <rPh sb="8" eb="10">
      <t>カブシキ</t>
    </rPh>
    <rPh sb="10" eb="12">
      <t>カイシャ</t>
    </rPh>
    <rPh sb="13" eb="15">
      <t>セヤ</t>
    </rPh>
    <rPh sb="19" eb="21">
      <t>コウジョウ</t>
    </rPh>
    <phoneticPr fontId="3"/>
  </si>
  <si>
    <t>神奈川県横浜市瀬谷区北町20番地7</t>
    <rPh sb="0" eb="4">
      <t>カナガワケン</t>
    </rPh>
    <rPh sb="4" eb="7">
      <t>ヨコハマシ</t>
    </rPh>
    <rPh sb="7" eb="9">
      <t>セヤ</t>
    </rPh>
    <rPh sb="9" eb="10">
      <t>ク</t>
    </rPh>
    <rPh sb="10" eb="12">
      <t>キタマチ</t>
    </rPh>
    <rPh sb="14" eb="16">
      <t>バンチ</t>
    </rPh>
    <phoneticPr fontId="3"/>
  </si>
  <si>
    <t>○</t>
  </si>
  <si>
    <t>生コンクリート</t>
    <rPh sb="0" eb="1">
      <t>ナマ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</si>
</sst>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styles" Target="styles.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microsoft.com/office/2017/10/relationships/person" Target="persons/perso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calcChain" Target="calcChain.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9.xml" />
  <Relationship Id="rId1" Type="http://schemas.openxmlformats.org/officeDocument/2006/relationships/printerSettings" Target="../printerSettings/printerSettings10.bin" />
  <Relationship Id="rId4" Type="http://schemas.openxmlformats.org/officeDocument/2006/relationships/comments" Target="../comments10.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0.xml" />
  <Relationship Id="rId1" Type="http://schemas.openxmlformats.org/officeDocument/2006/relationships/printerSettings" Target="../printerSettings/printerSettings11.bin" />
  <Relationship Id="rId4" Type="http://schemas.openxmlformats.org/officeDocument/2006/relationships/comments" Target="../comments11.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1.xml" />
  <Relationship Id="rId1" Type="http://schemas.openxmlformats.org/officeDocument/2006/relationships/printerSettings" Target="../printerSettings/printerSettings12.bin" />
  <Relationship Id="rId4" Type="http://schemas.openxmlformats.org/officeDocument/2006/relationships/comments" Target="../comments12.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2.xml" />
  <Relationship Id="rId1" Type="http://schemas.openxmlformats.org/officeDocument/2006/relationships/printerSettings" Target="../printerSettings/printerSettings13.bin" />
  <Relationship Id="rId4" Type="http://schemas.openxmlformats.org/officeDocument/2006/relationships/comments" Target="../comments13.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3.xml" />
  <Relationship Id="rId1" Type="http://schemas.openxmlformats.org/officeDocument/2006/relationships/printerSettings" Target="../printerSettings/printerSettings14.bin" />
  <Relationship Id="rId4" Type="http://schemas.openxmlformats.org/officeDocument/2006/relationships/comments" Target="../comments14.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4.xml" />
  <Relationship Id="rId1" Type="http://schemas.openxmlformats.org/officeDocument/2006/relationships/printerSettings" Target="../printerSettings/printerSettings15.bin" />
  <Relationship Id="rId4" Type="http://schemas.openxmlformats.org/officeDocument/2006/relationships/comments" Target="../comments15.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5.xml" />
  <Relationship Id="rId1" Type="http://schemas.openxmlformats.org/officeDocument/2006/relationships/printerSettings" Target="../printerSettings/printerSettings16.bin" />
  <Relationship Id="rId4" Type="http://schemas.openxmlformats.org/officeDocument/2006/relationships/comments" Target="../comments16.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6.xml" />
  <Relationship Id="rId1" Type="http://schemas.openxmlformats.org/officeDocument/2006/relationships/printerSettings" Target="../printerSettings/printerSettings17.bin" />
  <Relationship Id="rId4" Type="http://schemas.openxmlformats.org/officeDocument/2006/relationships/comments" Target="../comments17.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7.xml" />
  <Relationship Id="rId1" Type="http://schemas.openxmlformats.org/officeDocument/2006/relationships/printerSettings" Target="../printerSettings/printerSettings18.bin" />
  <Relationship Id="rId4" Type="http://schemas.openxmlformats.org/officeDocument/2006/relationships/comments" Target="../comments18.xml" />
</Relationships>
</file>

<file path=xl/worksheets/_rels/sheet19.xml.rels>&#65279;<?xml version="1.0" encoding="utf-8" standalone="yes"?>
<Relationships xmlns="http://schemas.openxmlformats.org/package/2006/relationships">
  <Relationship Id="rId3" Type="http://schemas.openxmlformats.org/officeDocument/2006/relationships/vmlDrawing" Target="../drawings/vmlDrawing19.vml" />
  <Relationship Id="rId2" Type="http://schemas.openxmlformats.org/officeDocument/2006/relationships/drawing" Target="../drawings/drawing18.xml" />
  <Relationship Id="rId1" Type="http://schemas.openxmlformats.org/officeDocument/2006/relationships/printerSettings" Target="../printerSettings/printerSettings19.bin" />
  <Relationship Id="rId4" Type="http://schemas.openxmlformats.org/officeDocument/2006/relationships/comments" Target="../comments19.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20.vml" />
  <Relationship Id="rId2" Type="http://schemas.openxmlformats.org/officeDocument/2006/relationships/drawing" Target="../drawings/drawing19.xml" />
  <Relationship Id="rId1" Type="http://schemas.openxmlformats.org/officeDocument/2006/relationships/printerSettings" Target="../printerSettings/printerSettings20.bin" />
  <Relationship Id="rId4" Type="http://schemas.openxmlformats.org/officeDocument/2006/relationships/comments" Target="../comments20.xml" />
</Relationships>
</file>

<file path=xl/worksheets/_rels/sheet21.xml.rels>&#65279;<?xml version="1.0" encoding="utf-8" standalone="yes"?>
<Relationships xmlns="http://schemas.openxmlformats.org/package/2006/relationships">
  <Relationship Id="rId3" Type="http://schemas.openxmlformats.org/officeDocument/2006/relationships/vmlDrawing" Target="../drawings/vmlDrawing21.vml" />
  <Relationship Id="rId2" Type="http://schemas.openxmlformats.org/officeDocument/2006/relationships/drawing" Target="../drawings/drawing20.xml" />
  <Relationship Id="rId1" Type="http://schemas.openxmlformats.org/officeDocument/2006/relationships/printerSettings" Target="../printerSettings/printerSettings21.bin" />
  <Relationship Id="rId4" Type="http://schemas.openxmlformats.org/officeDocument/2006/relationships/comments" Target="../comments21.xml" />
</Relationships>
</file>

<file path=xl/worksheets/_rels/sheet22.xml.rels>&#65279;<?xml version="1.0" encoding="utf-8" standalone="yes"?>
<Relationships xmlns="http://schemas.openxmlformats.org/package/2006/relationships">
  <Relationship Id="rId2" Type="http://schemas.openxmlformats.org/officeDocument/2006/relationships/drawing" Target="../drawings/drawing21.xml" />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3.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4" Type="http://schemas.openxmlformats.org/officeDocument/2006/relationships/comments" Target="../comments5.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5.xml" />
  <Relationship Id="rId1" Type="http://schemas.openxmlformats.org/officeDocument/2006/relationships/printerSettings" Target="../printerSettings/printerSettings6.bin" />
  <Relationship Id="rId4" Type="http://schemas.openxmlformats.org/officeDocument/2006/relationships/comments" Target="../comments6.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6.xml" />
  <Relationship Id="rId1" Type="http://schemas.openxmlformats.org/officeDocument/2006/relationships/printerSettings" Target="../printerSettings/printerSettings7.bin" />
  <Relationship Id="rId4" Type="http://schemas.openxmlformats.org/officeDocument/2006/relationships/comments" Target="../comments7.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7.xml" />
  <Relationship Id="rId1" Type="http://schemas.openxmlformats.org/officeDocument/2006/relationships/printerSettings" Target="../printerSettings/printerSettings8.bin" />
  <Relationship Id="rId4" Type="http://schemas.openxmlformats.org/officeDocument/2006/relationships/comments" Target="../comments8.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8.xml" />
  <Relationship Id="rId1" Type="http://schemas.openxmlformats.org/officeDocument/2006/relationships/printerSettings" Target="../printerSettings/printerSettings9.bin" />
  <Relationship Id="rId4" Type="http://schemas.openxmlformats.org/officeDocument/2006/relationships/comments" Target="../comments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46" zoomScaleNormal="100" zoomScaleSheetLayoutView="100" workbookViewId="0">
      <selection activeCell="F60" sqref="F60:O60"/>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469</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463</v>
      </c>
      <c r="M34" s="509"/>
      <c r="N34" s="509"/>
      <c r="O34" s="510"/>
      <c r="Q34" s="20"/>
      <c r="R34" s="20"/>
      <c r="S34" s="20"/>
    </row>
    <row r="35" spans="1:19" ht="11.25" customHeight="1">
      <c r="C35" s="78"/>
      <c r="O35" s="80"/>
      <c r="Q35" s="20"/>
      <c r="R35" s="20"/>
      <c r="S35" s="20"/>
    </row>
    <row r="36" spans="1:19" ht="13.5">
      <c r="C36" s="540"/>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465</v>
      </c>
      <c r="K40" s="499"/>
      <c r="L40" s="500"/>
      <c r="M40" s="500"/>
      <c r="N40" s="500"/>
      <c r="O40" s="50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2047</v>
      </c>
      <c r="N48" s="515"/>
      <c r="O48" s="516"/>
    </row>
    <row r="49" spans="3:21" ht="18" customHeight="1">
      <c r="C49" s="493" t="s">
        <v>11</v>
      </c>
      <c r="D49" s="494"/>
      <c r="E49" s="495"/>
      <c r="F49" s="548" t="s">
        <v>468</v>
      </c>
      <c r="G49" s="549"/>
      <c r="H49" s="549"/>
      <c r="I49" s="549"/>
      <c r="J49" s="549"/>
      <c r="K49" s="549"/>
      <c r="L49" s="126" t="s">
        <v>172</v>
      </c>
      <c r="M49" s="386"/>
      <c r="N49" s="517"/>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131</v>
      </c>
      <c r="G52" s="453"/>
      <c r="H52" s="453"/>
      <c r="I52" s="453"/>
      <c r="J52" s="30" t="s">
        <v>47</v>
      </c>
      <c r="K52" s="30"/>
      <c r="L52" s="454" t="s">
        <v>470</v>
      </c>
      <c r="M52" s="454"/>
      <c r="N52" s="455"/>
      <c r="O52" s="456"/>
    </row>
    <row r="53" spans="3:21" ht="22.5" customHeight="1">
      <c r="C53" s="295"/>
      <c r="D53" s="306" t="s">
        <v>19</v>
      </c>
      <c r="E53" s="307" t="s">
        <v>365</v>
      </c>
      <c r="F53" s="443" t="s">
        <v>366</v>
      </c>
      <c r="G53" s="444"/>
      <c r="H53" s="445"/>
      <c r="I53" s="443" t="s">
        <v>367</v>
      </c>
      <c r="J53" s="447"/>
      <c r="K53" s="457"/>
      <c r="L53" s="448">
        <v>1651</v>
      </c>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28</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19242</v>
      </c>
      <c r="I63" s="240" t="s">
        <v>4</v>
      </c>
      <c r="J63" s="473" t="s">
        <v>324</v>
      </c>
      <c r="K63" s="474"/>
      <c r="L63" s="475"/>
      <c r="M63" s="468">
        <f>+別紙!AA14</f>
        <v>5831</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5831</v>
      </c>
      <c r="N65" s="469"/>
      <c r="O65" s="378" t="s">
        <v>4</v>
      </c>
      <c r="P65" s="160"/>
      <c r="Q65" s="161"/>
      <c r="R65" s="161"/>
      <c r="S65" s="161"/>
    </row>
    <row r="66" spans="1:22" ht="24.75" customHeight="1">
      <c r="C66" s="392"/>
      <c r="D66" s="470" t="s">
        <v>303</v>
      </c>
      <c r="E66" s="471"/>
      <c r="F66" s="471"/>
      <c r="G66" s="472"/>
      <c r="H66" s="379">
        <f>+別紙!AA12</f>
        <v>13411</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溝口瀬谷レミコン株式会社　瀬谷レミコン工場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溝口瀬谷レミコン株式会社　瀬谷レミコン工場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溝口瀬谷レミコン株式会社　瀬谷レミコン工場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溝口瀬谷レミコン株式会社　瀬谷レミコン工場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溝口瀬谷レミコン株式会社　瀬谷レミコン工場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溝口瀬谷レミコン株式会社　瀬谷レミコン工場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溝口瀬谷レミコン株式会社　瀬谷レミコン工場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溝口瀬谷レミコン株式会社　瀬谷レミコン工場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溝口瀬谷レミコン株式会社　瀬谷レミコン工場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溝口瀬谷レミコン株式会社　瀬谷レミコン工場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溝口瀬谷レミコン株式会社　瀬谷レミコン工場</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溝口瀬谷レミコン株式会社　瀬谷レミコン工場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溝口瀬谷レミコン株式会社　瀬谷レミコン工場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4" zoomScale="70" zoomScaleNormal="70" workbookViewId="0">
      <selection activeCell="H37" sqref="H37"/>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溝口瀬谷レミコン株式会社　瀬谷レミコン工場</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19242</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19242</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13411</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f t="shared" si="0"/>
        <v>13411</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5831</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5831</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5831</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5831</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14467</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0</v>
      </c>
      <c r="W19" s="331">
        <f t="shared" si="1"/>
        <v>0</v>
      </c>
      <c r="X19" s="331">
        <f t="shared" si="1"/>
        <v>0</v>
      </c>
      <c r="Y19" s="331">
        <f t="shared" si="1"/>
        <v>0</v>
      </c>
      <c r="Z19" s="332">
        <f t="shared" si="1"/>
        <v>0</v>
      </c>
      <c r="AA19" s="333">
        <f t="shared" ref="AA19:AA25" si="2">SUM(G19:Z19)</f>
        <v>14467</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14467</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14467</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5334</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5334</v>
      </c>
    </row>
    <row r="27" spans="2:27" ht="20.45" customHeight="1">
      <c r="B27" s="167"/>
      <c r="C27" s="708"/>
      <c r="D27" s="172" t="s">
        <v>25</v>
      </c>
      <c r="E27" s="687" t="s">
        <v>289</v>
      </c>
      <c r="F27" s="688"/>
      <c r="G27" s="352">
        <f t="shared" ref="G27:Z27" si="5">+G23-G26</f>
        <v>0</v>
      </c>
      <c r="H27" s="352">
        <f t="shared" si="5"/>
        <v>9133</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9133</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5334</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5334</v>
      </c>
    </row>
    <row r="36" spans="2:27" ht="20.45" customHeight="1">
      <c r="B36" s="169">
        <v>6</v>
      </c>
      <c r="C36" s="124"/>
      <c r="D36" s="210"/>
      <c r="E36" s="205" t="s">
        <v>265</v>
      </c>
      <c r="F36" s="383"/>
      <c r="G36" s="358">
        <f t="shared" ref="G36:Z36" si="7">SUM(G37:G39)</f>
        <v>0</v>
      </c>
      <c r="H36" s="358">
        <f t="shared" si="7"/>
        <v>5334</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5334</v>
      </c>
    </row>
    <row r="37" spans="2:27" ht="20.45" customHeight="1">
      <c r="B37" s="169" t="s">
        <v>228</v>
      </c>
      <c r="C37" s="124"/>
      <c r="D37" s="208"/>
      <c r="E37" s="203"/>
      <c r="F37" s="201" t="s">
        <v>235</v>
      </c>
      <c r="G37" s="361">
        <f>+ｱ.燃え殻!$AU$16</f>
        <v>0</v>
      </c>
      <c r="H37" s="361">
        <f>+ｲ.汚泥!$AU$16</f>
        <v>5334</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5334</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0</v>
      </c>
      <c r="W41" s="367">
        <f t="shared" si="8"/>
        <v>0</v>
      </c>
      <c r="X41" s="367">
        <f t="shared" si="8"/>
        <v>0</v>
      </c>
      <c r="Y41" s="367">
        <f t="shared" si="8"/>
        <v>0</v>
      </c>
      <c r="Z41" s="368">
        <f t="shared" si="8"/>
        <v>0</v>
      </c>
      <c r="AA41" s="369">
        <f t="shared" si="4"/>
        <v>0</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0</v>
      </c>
      <c r="AA42" s="360">
        <f t="shared" si="4"/>
        <v>0</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0</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5334</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5334</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5334</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5334</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33709</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0</v>
      </c>
      <c r="W63" s="406">
        <f t="shared" si="10"/>
        <v>0</v>
      </c>
      <c r="X63" s="406">
        <f t="shared" si="10"/>
        <v>0</v>
      </c>
      <c r="Y63" s="406">
        <f t="shared" si="10"/>
        <v>0</v>
      </c>
      <c r="Z63" s="406">
        <f t="shared" si="10"/>
        <v>0</v>
      </c>
      <c r="AA63" s="407">
        <f>+AA9+AA19+AA20</f>
        <v>33709</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22"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  年  5  月 1   日</v>
      </c>
      <c r="M11" s="755"/>
      <c r="N11" s="755"/>
      <c r="O11" s="756"/>
    </row>
    <row r="12" spans="1:16" ht="13.15" customHeight="1">
      <c r="C12" s="78"/>
      <c r="O12" s="80"/>
    </row>
    <row r="13" spans="1:16" ht="13.5">
      <c r="C13" s="757">
        <f>+表紙!C36</f>
        <v>0</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神奈川県川崎市高津区宇奈根764番地　　　　　　　　　　　　　溝口瀬谷レミコン株式会社</v>
      </c>
      <c r="K16" s="746"/>
      <c r="L16" s="747"/>
      <c r="M16" s="747"/>
      <c r="N16" s="747"/>
      <c r="O16" s="748"/>
    </row>
    <row r="17" spans="1:15" ht="26.25" customHeight="1">
      <c r="C17" s="78"/>
      <c r="H17" s="23" t="s">
        <v>7</v>
      </c>
      <c r="I17" s="23"/>
      <c r="J17" s="746" t="str">
        <f>+表紙!J40</f>
        <v>代表取締役社長　塩見伊津夫</v>
      </c>
      <c r="K17" s="746"/>
      <c r="L17" s="747"/>
      <c r="M17" s="747"/>
      <c r="N17" s="747"/>
      <c r="O17" s="748"/>
    </row>
    <row r="18" spans="1:15">
      <c r="C18" s="78"/>
      <c r="J18" s="21" t="s">
        <v>8</v>
      </c>
      <c r="O18" s="79"/>
    </row>
    <row r="19" spans="1:15">
      <c r="C19" s="78"/>
      <c r="J19" s="24" t="s">
        <v>9</v>
      </c>
      <c r="K19" s="24"/>
      <c r="L19" s="759" t="str">
        <f>IF(+表紙!L42="","",+表紙!L42)</f>
        <v>044-844-1291</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溝口瀬谷レミコン株式会社　瀬谷レミコン工場</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2047</v>
      </c>
      <c r="N25" s="783"/>
      <c r="O25" s="784"/>
    </row>
    <row r="26" spans="1:15" ht="18" customHeight="1">
      <c r="C26" s="493" t="s">
        <v>11</v>
      </c>
      <c r="D26" s="494"/>
      <c r="E26" s="495"/>
      <c r="F26" s="769" t="str">
        <f>+表紙!F49</f>
        <v>神奈川県横浜市瀬谷区北町20番地7</v>
      </c>
      <c r="G26" s="770"/>
      <c r="H26" s="770"/>
      <c r="I26" s="770"/>
      <c r="J26" s="770"/>
      <c r="K26" s="770"/>
      <c r="L26" s="126" t="s">
        <v>172</v>
      </c>
      <c r="M26" s="222"/>
      <c r="N26" s="773" t="str">
        <f>IF(+表紙!N49="","",+表紙!N49)</f>
        <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Ｅ21－窯業・土石製品製造業</v>
      </c>
      <c r="G29" s="737"/>
      <c r="H29" s="737"/>
      <c r="I29" s="737"/>
      <c r="J29" s="30" t="s">
        <v>47</v>
      </c>
      <c r="K29" s="30"/>
      <c r="L29" s="785" t="str">
        <f>+表紙!L52</f>
        <v>生コンクリート</v>
      </c>
      <c r="M29" s="785"/>
      <c r="N29" s="744"/>
      <c r="O29" s="745"/>
    </row>
    <row r="30" spans="1:15" ht="22.5" customHeight="1">
      <c r="C30" s="295"/>
      <c r="D30" s="306" t="s">
        <v>19</v>
      </c>
      <c r="E30" s="307" t="s">
        <v>365</v>
      </c>
      <c r="F30" s="735" t="s">
        <v>366</v>
      </c>
      <c r="G30" s="444"/>
      <c r="H30" s="736"/>
      <c r="I30" s="735" t="s">
        <v>367</v>
      </c>
      <c r="J30" s="447"/>
      <c r="K30" s="457"/>
      <c r="L30" s="738">
        <f>+表紙!L53</f>
        <v>1651</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28</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19242</v>
      </c>
      <c r="I40" s="240" t="s">
        <v>4</v>
      </c>
      <c r="J40" s="473" t="s">
        <v>324</v>
      </c>
      <c r="K40" s="474"/>
      <c r="L40" s="475"/>
      <c r="M40" s="786">
        <f>+表紙!M63</f>
        <v>5831</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5831</v>
      </c>
      <c r="N42" s="787">
        <f>+表紙!N65</f>
        <v>0</v>
      </c>
      <c r="O42" s="180" t="s">
        <v>4</v>
      </c>
    </row>
    <row r="43" spans="3:15" ht="24.75" customHeight="1">
      <c r="C43" s="175"/>
      <c r="D43" s="470" t="s">
        <v>303</v>
      </c>
      <c r="E43" s="471"/>
      <c r="F43" s="471"/>
      <c r="G43" s="472"/>
      <c r="H43" s="245">
        <f>+表紙!H66</f>
        <v>13411</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abSelected="1"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溝口瀬谷レミコン株式会社　瀬谷レミコン工場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14467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5334</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v>14467</v>
      </c>
      <c r="Q18" s="579"/>
      <c r="R18" s="579"/>
      <c r="S18" s="579"/>
      <c r="T18" s="52" t="s">
        <v>13</v>
      </c>
      <c r="U18"/>
      <c r="V18" s="247"/>
      <c r="W18"/>
      <c r="X18" s="193"/>
      <c r="Y18" s="575">
        <f>+ROUND(AH9,1)+ROUND(AH12,1)+ROUND(AH15,1)+AH18</f>
        <v>5334</v>
      </c>
      <c r="Z18" s="576"/>
      <c r="AA18" s="576"/>
      <c r="AB18" s="52" t="s">
        <v>4</v>
      </c>
      <c r="AC18" s="192"/>
      <c r="AD18" s="192"/>
      <c r="AE18" s="581"/>
      <c r="AH18" s="611">
        <f>+ROUND(AO18,1)+ROUND(AO21,1)</f>
        <v>5334</v>
      </c>
      <c r="AI18" s="608"/>
      <c r="AJ18" s="608"/>
      <c r="AK18" s="608"/>
      <c r="AL18" s="44" t="s">
        <v>13</v>
      </c>
      <c r="AM18" s="55"/>
      <c r="AO18" s="272">
        <f>+ROUND(AU16,1)+ROUND(AU17,1)+ROUND(AU18,1)</f>
        <v>5334</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9133</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19242</v>
      </c>
      <c r="E24" s="629"/>
      <c r="F24" s="629"/>
      <c r="G24" s="194" t="s">
        <v>198</v>
      </c>
      <c r="H24" s="607">
        <f>+F12</f>
        <v>14467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5334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13411</v>
      </c>
      <c r="E27" s="629"/>
      <c r="F27" s="629"/>
      <c r="G27" s="194" t="s">
        <v>198</v>
      </c>
      <c r="H27" s="607">
        <f>+Y21</f>
        <v>9133</v>
      </c>
      <c r="I27" s="608"/>
      <c r="J27" s="194" t="s">
        <v>198</v>
      </c>
      <c r="M27" s="581"/>
      <c r="P27" s="611">
        <f>+R30+ROUND(R33,1)</f>
        <v>0</v>
      </c>
      <c r="Q27" s="612"/>
      <c r="R27" s="612"/>
      <c r="S27" s="612"/>
      <c r="T27" s="44" t="s">
        <v>38</v>
      </c>
      <c r="U27" s="64"/>
      <c r="V27" s="64"/>
      <c r="Y27" s="62" t="s">
        <v>39</v>
      </c>
      <c r="Z27" s="65"/>
      <c r="AH27" s="53"/>
      <c r="AI27" s="53"/>
      <c r="AJ27" s="53"/>
      <c r="AK27" s="53"/>
      <c r="AL27" s="575">
        <f>+AH18+P27</f>
        <v>5334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5831</v>
      </c>
      <c r="E29" s="629"/>
      <c r="F29" s="629"/>
      <c r="G29" s="194" t="s">
        <v>198</v>
      </c>
      <c r="H29" s="607">
        <f>+AL27</f>
        <v>5334</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5831</v>
      </c>
      <c r="E31" s="629"/>
      <c r="F31" s="629"/>
      <c r="G31" s="194" t="s">
        <v>198</v>
      </c>
      <c r="H31" s="607">
        <f>+AS24</f>
        <v>5334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溝口瀬谷レミコン株式会社　瀬谷レミコン工場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溝口瀬谷レミコン株式会社　瀬谷レミコン工場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溝口瀬谷レミコン株式会社　瀬谷レミコン工場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溝口瀬谷レミコン株式会社　瀬谷レミコン工場</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t="str">
        <f>IF(SUM(F12,F15)&gt;0,SUM(P12,P21,AH9,AS24,AS27,AS31)/SUM(F12,F15)*100,"")</f>
        <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t="str">
        <f>IF(SUM(F12,F15)&gt;0,SUM(P21,AS27,AS31,AU9,AU20)/SUM(F12,F15)*100,"")</f>
        <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溝口瀬谷レミコン株式会社　瀬谷レミコン工場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溝口瀬谷レミコン株式会社　瀬谷レミコン工場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