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0418C0B5-5513-471E-8ADD-001A8E490260}" xr6:coauthVersionLast="47" xr6:coauthVersionMax="47" xr10:uidLastSave="{00000000-0000-0000-0000-000000000000}"/>
  <bookViews>
    <workbookView xWindow="-120" yWindow="-120" windowWidth="21840" windowHeight="131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c r="J19" i="94"/>
  <c r="J14" i="94" s="1"/>
  <c r="P16" i="82"/>
  <c r="U50" i="94" s="1"/>
  <c r="R45" i="94"/>
  <c r="Q18" i="94"/>
  <c r="Q17" i="94"/>
  <c r="Q16" i="94"/>
  <c r="Q15" i="94"/>
  <c r="Q14" i="94"/>
  <c r="Q13" i="94"/>
  <c r="Q12" i="94"/>
  <c r="Q11" i="94"/>
  <c r="Q10" i="94"/>
  <c r="Q9" i="94"/>
  <c r="Q55" i="94" s="1"/>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55" i="94" l="1"/>
  <c r="J12" i="94"/>
  <c r="J15" i="94"/>
  <c r="J10" i="94"/>
  <c r="J17"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<sst xmlns="http://schemas.openxmlformats.org/spreadsheetml/2006/main" count="2830" uniqueCount="433">
  <si>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</si>
  <si>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</si>
  <si>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</si>
  <si>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</si>
  <si>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</si>
  <si>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</si>
  <si>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</si>
  <si>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</si>
  <si>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</si>
  <si>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</si>
  <si>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</si>
  <si>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</si>
  <si>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</si>
  <si>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</si>
  <si>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</si>
  <si>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</si>
  <si>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</si>
  <si>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</si>
  <si>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</si>
  <si>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</si>
  <si>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</si>
  <si>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</si>
  <si>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</si>
  <si>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</si>
  <si>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</si>
  <si>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</si>
  <si>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</si>
  <si>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</si>
  <si>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</si>
  <si>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</si>
  <si>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</si>
  <si>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</si>
  <si>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</si>
  <si>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</si>
  <si>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</si>
  <si>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</si>
  <si>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</si>
  <si>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</si>
  <si>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</si>
  <si>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</si>
  <si>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</si>
  <si>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</si>
  <si>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</si>
  <si>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</si>
  <si>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</si>
  <si>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</si>
  <si>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</si>
  <si>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</si>
  <si>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</si>
  <si>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</si>
  <si>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</si>
  <si>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</si>
  <si>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</si>
  <si>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</si>
  <si>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</si>
  <si>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</si>
  <si>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</si>
  <si>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</si>
  <si>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</si>
  <si>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</si>
  <si>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</si>
  <si>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</si>
  <si>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</si>
  <si>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</si>
  <si>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</si>
  <si>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</si>
  <si>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</si>
  <si>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</si>
  <si>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</si>
  <si>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</si>
  <si>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</si>
  <si>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</si>
  <si>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</si>
  <si>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</si>
  <si>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</si>
  <si>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</si>
  <si>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</si>
  <si>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</si>
  <si>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</si>
  <si>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</si>
  <si>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</si>
  <si>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</si>
  <si>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</si>
  <si>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</si>
  <si>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</si>
  <si>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</si>
  <si>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</si>
  <si>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</si>
  <si>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</si>
  <si>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</si>
  <si>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</si>
  <si>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</si>
  <si>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</si>
  <si>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</si>
  <si>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</si>
  <si>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</si>
  <si>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</si>
  <si>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</si>
  <si>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</si>
  <si>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</si>
  <si>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</si>
  <si>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</si>
  <si>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</si>
  <si>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</si>
  <si>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</si>
  <si>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</si>
  <si>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</si>
  <si>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</si>
  <si>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</si>
  <si>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</si>
  <si>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</si>
  <si>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</si>
  <si>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</si>
  <si>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</si>
  <si>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</si>
  <si>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</si>
  <si>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</si>
  <si>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</si>
  <si>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</si>
  <si>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</si>
  <si>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</si>
  <si>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</si>
  <si>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</si>
  <si>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</si>
  <si>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</si>
  <si>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</si>
  <si>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</si>
  <si>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</si>
  <si>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</si>
  <si>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</si>
  <si>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</si>
  <si>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</si>
  <si>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</si>
  <si>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</si>
  <si>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</si>
  <si>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</si>
  <si>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</si>
  <si>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</si>
  <si>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</si>
  <si>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</si>
  <si>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</si>
  <si>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</si>
  <si>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</si>
  <si>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</si>
  <si>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</si>
  <si>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</si>
  <si>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</si>
  <si>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</si>
  <si>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</si>
  <si>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</si>
  <si>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</si>
  <si>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</si>
  <si>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</si>
  <si>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</si>
  <si>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</si>
  <si>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</si>
  <si>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</si>
  <si>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</si>
  <si>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</si>
  <si>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</si>
  <si>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</si>
  <si>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</si>
  <si>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</si>
  <si>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</si>
  <si>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</si>
  <si>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</si>
  <si>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</si>
  <si>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</si>
  <si>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</si>
  <si>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</si>
  <si>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</si>
  <si>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</si>
  <si>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</si>
  <si>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</si>
  <si>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</si>
  <si>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</si>
  <si>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</si>
  <si>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</si>
  <si>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</si>
  <si>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</si>
  <si>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</si>
  <si>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</si>
  <si>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</si>
  <si>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</si>
  <si>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</si>
  <si>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</si>
  <si>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</si>
  <si>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</si>
  <si>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</si>
  <si>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</si>
  <si>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</si>
  <si>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</si>
  <si>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</si>
  <si>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</si>
  <si>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</si>
  <si>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</si>
  <si>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</si>
  <si>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</si>
  <si>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</si>
  <si>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</si>
  <si>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</si>
  <si>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</si>
  <si>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</si>
  <si>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</si>
  <si>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</si>
  <si>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</si>
  <si>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</si>
  <si>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</si>
  <si>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</si>
  <si>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</si>
  <si>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</si>
  <si>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</si>
  <si>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</si>
  <si>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</si>
  <si>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</si>
  <si>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</si>
  <si>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</si>
  <si>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</si>
  <si>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</si>
  <si>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</si>
  <si>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</si>
  <si>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</si>
  <si>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</si>
  <si>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</si>
  <si>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</si>
  <si>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</si>
  <si>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</si>
  <si>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</si>
  <si>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</si>
  <si>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</si>
  <si>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</si>
  <si>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</si>
  <si>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</si>
  <si>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</si>
  <si>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</si>
  <si>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</si>
  <si>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</si>
  <si>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</si>
  <si>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</si>
  <si>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</si>
  <si>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</si>
  <si>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</si>
  <si>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</si>
  <si>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</si>
  <si>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</si>
  <si>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</si>
  <si>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</si>
  <si>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</si>
  <si>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</si>
  <si>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</si>
  <si>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</si>
  <si>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</si>
  <si>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</si>
  <si>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</si>
  <si>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</si>
  <si>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</si>
  <si>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</si>
  <si>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</si>
  <si>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</si>
  <si>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</si>
  <si>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</si>
  <si>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</si>
  <si>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</si>
  <si>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</si>
  <si>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</si>
  <si>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</si>
  <si>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</si>
  <si>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</si>
  <si>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</si>
  <si>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</si>
  <si>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</si>
  <si>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</si>
  <si>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</si>
  <si>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</si>
  <si>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</si>
  <si>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</si>
  <si>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</si>
  <si>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</si>
  <si>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</si>
  <si>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</si>
  <si>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</si>
  <si>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</si>
  <si>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</si>
  <si>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</si>
  <si>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</si>
  <si>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</si>
  <si>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</si>
  <si>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</si>
  <si>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</si>
  <si>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</si>
  <si>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</si>
  <si>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</si>
  <si>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</si>
  <si>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</si>
  <si>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</si>
  <si>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</si>
  <si>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</si>
  <si>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</si>
  <si>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</si>
  <si>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</si>
  <si>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</si>
  <si>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</si>
  <si>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</si>
  <si>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</si>
  <si>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</si>
  <si>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</si>
  <si>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</si>
  <si>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</si>
  <si>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</si>
  <si>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</si>
  <si>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</si>
  <si>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</si>
  <si>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</si>
  <si>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</si>
  <si>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</si>
  <si>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</si>
  <si>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</si>
  <si>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</si>
  <si>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</si>
  <si>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</si>
  <si>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</si>
  <si>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</si>
  <si>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</si>
  <si>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</si>
  <si>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</si>
  <si>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</si>
  <si>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</si>
  <si>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</si>
  <si>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</si>
  <si>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</si>
  <si>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</si>
  <si>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</si>
  <si>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</si>
  <si>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</si>
  <si>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</si>
  <si>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</si>
  <si>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</si>
  <si>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</si>
  <si>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</si>
  <si>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</si>
  <si>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</si>
  <si>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</si>
  <si>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</si>
  <si>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</si>
  <si>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</si>
  <si>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</si>
  <si>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</si>
  <si>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</si>
  <si>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</si>
  <si>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</si>
  <si>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</si>
  <si>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</si>
  <si>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</si>
  <si>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</si>
  <si>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</si>
  <si>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</si>
  <si>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</si>
  <si>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</si>
  <si>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</si>
  <si>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</si>
  <si>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</si>
  <si>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</si>
  <si>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</si>
  <si>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</si>
  <si>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</si>
  <si>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</si>
  <si>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</si>
  <si>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</si>
  <si>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</si>
  <si>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</si>
  <si>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</si>
  <si>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</si>
  <si>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</si>
  <si>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</si>
  <si>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</si>
  <si>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</si>
  <si>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</si>
  <si>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</si>
  <si>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</si>
  <si>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</si>
  <si>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</si>
  <si>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</si>
  <si>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</si>
  <si>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</si>
  <si>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</si>
  <si>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</si>
  <si>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</si>
  <si>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</si>
  <si>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</si>
  <si>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</si>
  <si>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</si>
  <si>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</si>
  <si>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</si>
  <si>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</si>
  <si>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</si>
  <si>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</si>
  <si>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</si>
  <si>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</si>
  <si>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</si>
  <si>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</si>
  <si>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</si>
  <si>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</si>
  <si>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</si>
  <si>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</si>
  <si>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</si>
  <si>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</si>
  <si>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</si>
  <si>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</si>
  <si>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</si>
  <si>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</si>
  <si>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</si>
  <si>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</si>
  <si>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</si>
  <si>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</si>
  <si>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</si>
  <si>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</si>
  <si>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</si>
  <si>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</si>
  <si>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</si>
  <si>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</si>
  <si>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</si>
  <si>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</si>
  <si>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</si>
  <si>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</si>
  <si>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</si>
  <si>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横浜市西区みなとみらい3丁目7番3号</t>
    <rPh sb="0" eb="3">
      <t>ヨコハマシ</t>
    </rPh>
    <rPh sb="3" eb="5">
      <t>ニシク</t>
    </rPh>
    <rPh sb="12" eb="14">
      <t>チョウメ</t>
    </rPh>
    <rPh sb="15" eb="16">
      <t>バン</t>
    </rPh>
    <rPh sb="17" eb="18">
      <t>ゴウ</t>
    </rPh>
    <phoneticPr fontId="3"/>
  </si>
  <si>
    <t>一般財団法人神奈川県警友会けいゆう病院
院長　松本秀年</t>
    <rPh sb="0" eb="6">
      <t>イッパンザイダンホウジン</t>
    </rPh>
    <rPh sb="6" eb="10">
      <t>カナガワケン</t>
    </rPh>
    <rPh sb="10" eb="13">
      <t>ケイユウカイ</t>
    </rPh>
    <rPh sb="17" eb="19">
      <t>ビョウイン</t>
    </rPh>
    <rPh sb="20" eb="22">
      <t>インチョウ</t>
    </rPh>
    <rPh sb="23" eb="27">
      <t>マツモトヒデトシ</t>
    </rPh>
    <phoneticPr fontId="3"/>
  </si>
  <si>
    <t>045-221-8181（内線5133）</t>
    <rPh sb="13" eb="15">
      <t>ナイセン</t>
    </rPh>
    <phoneticPr fontId="3"/>
  </si>
  <si>
    <t>一般財団法人神奈川県警友会けいゆう病院</t>
    <rPh sb="0" eb="13">
      <t>イッパンザイダンホウジンカナガワケンケイユウカイ</t>
    </rPh>
    <rPh sb="17" eb="19">
      <t>ビョウイン</t>
    </rPh>
    <phoneticPr fontId="3"/>
  </si>
  <si>
    <t>045-221-8177</t>
    <phoneticPr fontId="3"/>
  </si>
  <si>
    <t>医療業（病院）</t>
    <rPh sb="0" eb="3">
      <t>イリョウギョウ</t>
    </rPh>
    <rPh sb="4" eb="6">
      <t>ビョウイン</t>
    </rPh>
    <phoneticPr fontId="3"/>
  </si>
  <si>
    <t>○</t>
  </si>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</sst>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8" zoomScaleNormal="100" zoomScaleSheetLayoutView="100" workbookViewId="0">
      <selection activeCell="Q38" sqref="Q3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431</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432</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425</v>
      </c>
      <c r="K39" s="450"/>
      <c r="L39" s="451"/>
      <c r="M39" s="451"/>
      <c r="N39" s="451"/>
      <c r="O39" s="452"/>
      <c r="Q39" s="15"/>
      <c r="R39" s="15"/>
    </row>
    <row r="40" spans="1:19" ht="26.25" customHeight="1">
      <c r="C40" s="76"/>
      <c r="H40" s="18" t="s">
        <v>7</v>
      </c>
      <c r="I40" s="18"/>
      <c r="J40" s="450" t="s">
        <v>426</v>
      </c>
      <c r="K40" s="450"/>
      <c r="L40" s="451"/>
      <c r="M40" s="451"/>
      <c r="N40" s="451"/>
      <c r="O40" s="452"/>
    </row>
    <row r="41" spans="1:19">
      <c r="C41" s="76"/>
      <c r="J41" s="16" t="s">
        <v>8</v>
      </c>
      <c r="O41" s="77"/>
    </row>
    <row r="42" spans="1:19">
      <c r="C42" s="76"/>
      <c r="J42" s="19" t="s">
        <v>9</v>
      </c>
      <c r="K42" s="19"/>
      <c r="L42" s="496" t="s">
        <v>427</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2045</v>
      </c>
      <c r="N48" s="466"/>
      <c r="O48" s="467"/>
    </row>
    <row r="49" spans="3:21" ht="18.75" customHeight="1">
      <c r="C49" s="417" t="s">
        <v>11</v>
      </c>
      <c r="D49" s="445"/>
      <c r="E49" s="446"/>
      <c r="F49" s="475" t="s">
        <v>425</v>
      </c>
      <c r="G49" s="476"/>
      <c r="H49" s="476"/>
      <c r="I49" s="476"/>
      <c r="J49" s="476"/>
      <c r="K49" s="476"/>
      <c r="L49" s="115" t="s">
        <v>134</v>
      </c>
      <c r="M49" s="367"/>
      <c r="N49" s="468" t="s">
        <v>429</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430</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410</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920</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92.86999999999999</v>
      </c>
      <c r="I63" s="216" t="s">
        <v>4</v>
      </c>
      <c r="J63" s="439" t="s">
        <v>228</v>
      </c>
      <c r="K63" s="440"/>
      <c r="L63" s="441"/>
      <c r="M63" s="437">
        <f>+別紙!X14</f>
        <v>92.86999999999999</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f>+別紙!X15</f>
        <v>92.86999999999999</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92.88</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85.089999999999989</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一般財団法人神奈川県警友会けいゆう病院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0.46</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92.41</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92.86999999999999</v>
      </c>
    </row>
    <row r="10" spans="2:24" ht="24" customHeight="1">
      <c r="B10" s="158" t="s">
        <v>327</v>
      </c>
      <c r="C10" s="634" t="s">
        <v>244</v>
      </c>
      <c r="D10" s="634"/>
      <c r="E10" s="634"/>
      <c r="F10" s="635"/>
      <c r="G10" s="314" t="str">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t="str">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t="str">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t="str">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0.46</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92.41</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92.86999999999999</v>
      </c>
    </row>
    <row r="15" spans="2:24" ht="24" customHeight="1">
      <c r="B15" s="158" t="s">
        <v>184</v>
      </c>
      <c r="C15" s="636" t="s">
        <v>182</v>
      </c>
      <c r="D15" s="636"/>
      <c r="E15" s="636"/>
      <c r="F15" s="637"/>
      <c r="G15" s="316">
        <f>IF(OR(ｱ.特管廃油!D30&gt;0,ｱ.特管廃油!D30&lt;0),ｱ.特管廃油!D30,IF(G$19&gt;0,"0",0))</f>
        <v>0.46</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92.41</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92.86999999999999</v>
      </c>
    </row>
    <row r="16" spans="2:24" ht="24" customHeight="1">
      <c r="B16" s="158" t="s">
        <v>185</v>
      </c>
      <c r="C16" s="636" t="s">
        <v>183</v>
      </c>
      <c r="D16" s="636"/>
      <c r="E16" s="636"/>
      <c r="F16" s="637"/>
      <c r="G16" s="316" t="str">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t="str">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t="str">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0.77</v>
      </c>
      <c r="H19" s="322">
        <f t="shared" si="1"/>
        <v>0</v>
      </c>
      <c r="I19" s="322">
        <f t="shared" si="1"/>
        <v>0</v>
      </c>
      <c r="J19" s="322">
        <f t="shared" si="1"/>
        <v>84.32</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85.089999999999989</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0.77</v>
      </c>
      <c r="H37" s="346">
        <f t="shared" si="7"/>
        <v>0</v>
      </c>
      <c r="I37" s="346">
        <f t="shared" si="7"/>
        <v>0</v>
      </c>
      <c r="J37" s="346">
        <f t="shared" si="7"/>
        <v>84.32</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85.089999999999989</v>
      </c>
    </row>
    <row r="38" spans="2:24" ht="24" customHeight="1">
      <c r="B38" s="156"/>
      <c r="C38" s="658"/>
      <c r="D38" s="195"/>
      <c r="E38" s="193" t="s">
        <v>195</v>
      </c>
      <c r="F38" s="360"/>
      <c r="G38" s="340">
        <f t="shared" ref="G38:V38" si="8">SUM(G39:G41)</f>
        <v>0.77</v>
      </c>
      <c r="H38" s="340">
        <f t="shared" si="8"/>
        <v>0</v>
      </c>
      <c r="I38" s="340">
        <f t="shared" si="8"/>
        <v>0</v>
      </c>
      <c r="J38" s="340">
        <f t="shared" si="8"/>
        <v>84.32</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85.089999999999989</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0.77</v>
      </c>
      <c r="H40" s="342">
        <f>+ｲ.特管廃酸!$AA$29</f>
        <v>0</v>
      </c>
      <c r="I40" s="342">
        <f>+ｳ.特管廃ｱﾙｶﾘ!$AA$29</f>
        <v>0</v>
      </c>
      <c r="J40" s="342">
        <f>+ｴ.感染性廃棄物!$AA$29</f>
        <v>84.32</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85.089999999999989</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0.77</v>
      </c>
      <c r="H43" s="348">
        <f>+ｲ.特管廃酸!$AL$27</f>
        <v>0</v>
      </c>
      <c r="I43" s="348">
        <f>+ｳ.特管廃ｱﾙｶﾘ!$AL$27</f>
        <v>0</v>
      </c>
      <c r="J43" s="348">
        <f>+ｴ.感染性廃棄物!$AL$27</f>
        <v>84.32</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85.089999999999989</v>
      </c>
    </row>
    <row r="44" spans="2:24" ht="24" customHeight="1">
      <c r="B44" s="156"/>
      <c r="C44" s="163"/>
      <c r="D44" s="161" t="s">
        <v>150</v>
      </c>
      <c r="E44" s="656" t="s">
        <v>178</v>
      </c>
      <c r="F44" s="657"/>
      <c r="G44" s="350">
        <f>+ｱ.特管廃油!$AL$30</f>
        <v>0.77</v>
      </c>
      <c r="H44" s="350">
        <f>+ｲ.特管廃酸!$AL$30</f>
        <v>0</v>
      </c>
      <c r="I44" s="350">
        <f>+ｳ.特管廃ｱﾙｶﾘ!$AL$30</f>
        <v>0</v>
      </c>
      <c r="J44" s="350">
        <f>+ｴ.感染性廃棄物!$AL$30</f>
        <v>84.32</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85.089999999999989</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1.23</v>
      </c>
      <c r="H55" s="385">
        <f t="shared" ref="H55:V55" si="9">IF(H9="0",+H19+H20,+H9+H19+H20)</f>
        <v>0</v>
      </c>
      <c r="I55" s="385">
        <f t="shared" si="9"/>
        <v>0</v>
      </c>
      <c r="J55" s="385">
        <f t="shared" si="9"/>
        <v>176.73</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177.95999999999998</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E36" sqref="E36"/>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0.77</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0.46</v>
      </c>
      <c r="E24" s="563"/>
      <c r="F24" s="563"/>
      <c r="G24" s="182" t="s">
        <v>158</v>
      </c>
      <c r="H24" s="534">
        <f>+F12</f>
        <v>0.77</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0.77</v>
      </c>
      <c r="Q27" s="583"/>
      <c r="R27" s="583"/>
      <c r="S27" s="583"/>
      <c r="T27" s="42" t="s">
        <v>38</v>
      </c>
      <c r="U27" s="62"/>
      <c r="V27" s="62"/>
      <c r="Y27" s="60" t="s">
        <v>39</v>
      </c>
      <c r="Z27" s="63"/>
      <c r="AH27" s="51"/>
      <c r="AI27" s="51"/>
      <c r="AJ27" s="51"/>
      <c r="AK27" s="51"/>
      <c r="AL27" s="546">
        <f>+AH18+P27</f>
        <v>0.77</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0.46</v>
      </c>
      <c r="E29" s="563"/>
      <c r="F29" s="563"/>
      <c r="G29" s="182" t="s">
        <v>158</v>
      </c>
      <c r="H29" s="534">
        <f>+AL27</f>
        <v>0.77</v>
      </c>
      <c r="I29" s="535"/>
      <c r="J29" s="182" t="s">
        <v>158</v>
      </c>
      <c r="M29" s="581"/>
      <c r="P29" s="54"/>
      <c r="Q29" s="133"/>
      <c r="R29" s="49" t="s">
        <v>144</v>
      </c>
      <c r="S29" s="562" t="s">
        <v>33</v>
      </c>
      <c r="T29" s="577"/>
      <c r="U29" s="577"/>
      <c r="V29" s="578"/>
      <c r="W29" s="46"/>
      <c r="X29" s="64"/>
      <c r="Y29" s="573" t="s">
        <v>191</v>
      </c>
      <c r="Z29" s="574"/>
      <c r="AA29" s="572">
        <v>0.77</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0.46</v>
      </c>
      <c r="E30" s="563"/>
      <c r="F30" s="563"/>
      <c r="G30" s="182" t="s">
        <v>158</v>
      </c>
      <c r="H30" s="534">
        <f>+AL30</f>
        <v>0.77</v>
      </c>
      <c r="I30" s="535"/>
      <c r="J30" s="182" t="s">
        <v>158</v>
      </c>
      <c r="M30" s="581"/>
      <c r="P30" s="54"/>
      <c r="R30" s="550">
        <f>+ROUND(AA28,2)+ROUND(AA29,2)+ROUND(AA30,2)</f>
        <v>0.77</v>
      </c>
      <c r="S30" s="583"/>
      <c r="T30" s="583"/>
      <c r="U30" s="583"/>
      <c r="V30" s="42" t="s">
        <v>16</v>
      </c>
      <c r="Y30" s="573" t="s">
        <v>148</v>
      </c>
      <c r="Z30" s="574"/>
      <c r="AA30" s="572"/>
      <c r="AB30" s="563"/>
      <c r="AC30" s="563"/>
      <c r="AD30" s="563"/>
      <c r="AE30" s="563"/>
      <c r="AF30" s="42" t="s">
        <v>13</v>
      </c>
      <c r="AL30" s="542">
        <v>0.77</v>
      </c>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 年 6 月 23 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横浜市西区みなとみらい3丁目7番3号</v>
      </c>
      <c r="K16" s="684"/>
      <c r="L16" s="685"/>
      <c r="M16" s="685"/>
      <c r="N16" s="685"/>
      <c r="O16" s="686"/>
    </row>
    <row r="17" spans="1:17" ht="26.25" customHeight="1">
      <c r="C17" s="76"/>
      <c r="H17" s="18" t="s">
        <v>7</v>
      </c>
      <c r="I17" s="18"/>
      <c r="J17" s="684" t="str">
        <f>+表紙!J40</f>
        <v>一般財団法人神奈川県警友会けいゆう病院
院長　松本秀年</v>
      </c>
      <c r="K17" s="684"/>
      <c r="L17" s="685"/>
      <c r="M17" s="685"/>
      <c r="N17" s="685"/>
      <c r="O17" s="686"/>
    </row>
    <row r="18" spans="1:17">
      <c r="C18" s="76"/>
      <c r="J18" s="16" t="s">
        <v>8</v>
      </c>
      <c r="O18" s="77"/>
    </row>
    <row r="19" spans="1:17">
      <c r="C19" s="76"/>
      <c r="J19" s="19" t="s">
        <v>9</v>
      </c>
      <c r="K19" s="19"/>
      <c r="L19" s="689" t="str">
        <f>IF(+表紙!L42="","",+表紙!L42)</f>
        <v>045-221-8181（内線5133）</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一般財団法人神奈川県警友会けいゆう病院</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2045</v>
      </c>
      <c r="N25" s="702"/>
      <c r="O25" s="703"/>
    </row>
    <row r="26" spans="1:17" ht="18.600000000000001" customHeight="1">
      <c r="C26" s="417" t="s">
        <v>11</v>
      </c>
      <c r="D26" s="445"/>
      <c r="E26" s="446"/>
      <c r="F26" s="706" t="str">
        <f>+表紙!F49</f>
        <v>横浜市西区みなとみらい3丁目7番3号</v>
      </c>
      <c r="G26" s="707"/>
      <c r="H26" s="707"/>
      <c r="I26" s="707"/>
      <c r="J26" s="707"/>
      <c r="K26" s="707"/>
      <c r="L26" s="115" t="s">
        <v>134</v>
      </c>
      <c r="M26" s="207"/>
      <c r="N26" s="723" t="str">
        <f>IF(+表紙!N49="","",+表紙!N49)</f>
        <v>045-221-8177</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医療業（病院）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410</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920</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92.86999999999999</v>
      </c>
      <c r="I40" s="216" t="s">
        <v>4</v>
      </c>
      <c r="J40" s="439" t="s">
        <v>293</v>
      </c>
      <c r="K40" s="440"/>
      <c r="L40" s="441"/>
      <c r="M40" s="680">
        <f>+表紙!M63</f>
        <v>92.86999999999999</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f>+表紙!M64</f>
        <v>92.86999999999999</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92.88</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85.089999999999989</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9" zoomScaleNormal="100" workbookViewId="0">
      <selection activeCell="O32" sqref="O3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84.32</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92.41</v>
      </c>
      <c r="E24" s="563"/>
      <c r="F24" s="563"/>
      <c r="G24" s="182" t="s">
        <v>158</v>
      </c>
      <c r="H24" s="534">
        <f>+F12</f>
        <v>84.32</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84.32</v>
      </c>
      <c r="Q27" s="583"/>
      <c r="R27" s="583"/>
      <c r="S27" s="583"/>
      <c r="T27" s="42" t="s">
        <v>38</v>
      </c>
      <c r="U27" s="62"/>
      <c r="V27" s="62"/>
      <c r="Y27" s="60" t="s">
        <v>39</v>
      </c>
      <c r="Z27" s="63"/>
      <c r="AH27" s="51"/>
      <c r="AI27" s="51"/>
      <c r="AJ27" s="51"/>
      <c r="AK27" s="51"/>
      <c r="AL27" s="546">
        <f>+AH18+P27</f>
        <v>84.32</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92.41</v>
      </c>
      <c r="E29" s="563"/>
      <c r="F29" s="563"/>
      <c r="G29" s="182" t="s">
        <v>158</v>
      </c>
      <c r="H29" s="534">
        <f>+AL27</f>
        <v>84.32</v>
      </c>
      <c r="I29" s="535"/>
      <c r="J29" s="182" t="s">
        <v>158</v>
      </c>
      <c r="M29" s="581"/>
      <c r="P29" s="54"/>
      <c r="Q29" s="133"/>
      <c r="R29" s="49" t="s">
        <v>145</v>
      </c>
      <c r="S29" s="562" t="s">
        <v>33</v>
      </c>
      <c r="T29" s="577"/>
      <c r="U29" s="577"/>
      <c r="V29" s="578"/>
      <c r="W29" s="46"/>
      <c r="X29" s="64"/>
      <c r="Y29" s="573" t="s">
        <v>191</v>
      </c>
      <c r="Z29" s="574"/>
      <c r="AA29" s="572">
        <v>84.32</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92.41</v>
      </c>
      <c r="E30" s="563"/>
      <c r="F30" s="563"/>
      <c r="G30" s="182" t="s">
        <v>158</v>
      </c>
      <c r="H30" s="534">
        <f>+AL30</f>
        <v>84.32</v>
      </c>
      <c r="I30" s="535"/>
      <c r="J30" s="182" t="s">
        <v>158</v>
      </c>
      <c r="M30" s="581"/>
      <c r="P30" s="54"/>
      <c r="R30" s="550">
        <f>+ROUND(AA28,2)+ROUND(AA29,2)+ROUND(AA30,2)</f>
        <v>84.32</v>
      </c>
      <c r="S30" s="583"/>
      <c r="T30" s="583"/>
      <c r="U30" s="583"/>
      <c r="V30" s="42" t="s">
        <v>16</v>
      </c>
      <c r="Y30" s="573" t="s">
        <v>148</v>
      </c>
      <c r="Z30" s="574"/>
      <c r="AA30" s="572"/>
      <c r="AB30" s="563"/>
      <c r="AC30" s="563"/>
      <c r="AD30" s="563"/>
      <c r="AE30" s="563"/>
      <c r="AF30" s="42" t="s">
        <v>13</v>
      </c>
      <c r="AL30" s="542">
        <v>84.32</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一般財団法人神奈川県警友会けいゆう病院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2025-07-04T02:58:35Z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