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5320" yWindow="-120" windowWidth="25440" windowHeight="15276" tabRatio="808" firstSheet="4" activeTab="6"/>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1" i="74"/>
  <c r="H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<sst xmlns="http://schemas.openxmlformats.org/spreadsheetml/2006/main" count="3305" uniqueCount="474">
  <si>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</si>
  <si>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</si>
  <si>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</si>
  <si>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</si>
  <si>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</si>
  <si>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</si>
  <si>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</si>
  <si>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</si>
  <si>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</si>
  <si>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</si>
  <si>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</si>
  <si>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</si>
  <si>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</si>
  <si>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</si>
  <si>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</si>
  <si>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</si>
  <si>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</si>
  <si>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</si>
  <si>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</si>
  <si>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</si>
  <si>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</si>
  <si>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</si>
  <si>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</si>
  <si>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</si>
  <si>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</si>
  <si>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</si>
  <si>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</si>
  <si>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</si>
  <si>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</si>
  <si>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</si>
  <si>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</si>
  <si>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</si>
  <si>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</si>
  <si>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</si>
  <si>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</si>
  <si>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</si>
  <si>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</si>
  <si>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</si>
  <si>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</si>
  <si>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</si>
  <si>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</si>
  <si>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</si>
  <si>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</si>
  <si>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</si>
  <si>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</si>
  <si>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</si>
  <si>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</si>
  <si>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</si>
  <si>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</si>
  <si>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</si>
  <si>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</si>
  <si>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</si>
  <si>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</si>
  <si>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</si>
  <si>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</si>
  <si>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</si>
  <si>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</si>
  <si>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</si>
  <si>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</si>
  <si>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</si>
  <si>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</si>
  <si>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</si>
  <si>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</si>
  <si>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</si>
  <si>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</si>
  <si>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</si>
  <si>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</si>
  <si>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</si>
  <si>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</si>
  <si>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</si>
  <si>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</si>
  <si>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</si>
  <si>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</si>
  <si>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</si>
  <si>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</si>
  <si>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</si>
  <si>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</si>
  <si>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</si>
  <si>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</si>
  <si>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</si>
  <si>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</si>
  <si>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</si>
  <si>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</si>
  <si>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</si>
  <si>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</si>
  <si>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</si>
  <si>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</si>
  <si>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</si>
  <si>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</si>
  <si>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</si>
  <si>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</si>
  <si>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</si>
  <si>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</si>
  <si>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</si>
  <si>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</si>
  <si>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</si>
  <si>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</si>
  <si>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</si>
  <si>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</si>
  <si>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</si>
  <si>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</si>
  <si>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</si>
  <si>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</si>
  <si>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</si>
  <si>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</si>
  <si>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</si>
  <si>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</si>
  <si>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</si>
  <si>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</si>
  <si>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</si>
  <si>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</si>
  <si>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</si>
  <si>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</si>
  <si>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</si>
  <si>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</si>
  <si>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</si>
  <si>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</si>
  <si>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</si>
  <si>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</si>
  <si>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</si>
  <si>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</si>
  <si>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</si>
  <si>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</si>
  <si>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</si>
  <si>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</si>
  <si>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</si>
  <si>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</si>
  <si>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</si>
  <si>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</si>
  <si>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</si>
  <si>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</si>
  <si>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</si>
  <si>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</si>
  <si>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</si>
  <si>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</si>
  <si>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</si>
  <si>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</si>
  <si>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</si>
  <si>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</si>
  <si>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</si>
  <si>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</si>
  <si>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</si>
  <si>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</si>
  <si>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</si>
  <si>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</si>
  <si>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</si>
  <si>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</si>
  <si>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</si>
  <si>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</si>
  <si>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</si>
  <si>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</si>
  <si>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</si>
  <si>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</si>
  <si>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</si>
  <si>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</si>
  <si>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</si>
  <si>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</si>
  <si>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</si>
  <si>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</si>
  <si>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</si>
  <si>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</si>
  <si>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</si>
  <si>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</si>
  <si>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</si>
  <si>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</si>
  <si>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</si>
  <si>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</si>
  <si>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</si>
  <si>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</si>
  <si>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</si>
  <si>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</si>
  <si>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</si>
  <si>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</si>
  <si>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</si>
  <si>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</si>
  <si>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</si>
  <si>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</si>
  <si>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</si>
  <si>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</si>
  <si>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</si>
  <si>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</si>
  <si>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</si>
  <si>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</si>
  <si>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</si>
  <si>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</si>
  <si>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</si>
  <si>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</si>
  <si>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</si>
  <si>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</si>
  <si>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</si>
  <si>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</si>
  <si>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</si>
  <si>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</si>
  <si>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</si>
  <si>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</si>
  <si>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</si>
  <si>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</si>
  <si>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</si>
  <si>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</si>
  <si>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</si>
  <si>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</si>
  <si>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</si>
  <si>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</si>
  <si>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</si>
  <si>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</si>
  <si>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</si>
  <si>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</si>
  <si>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</si>
  <si>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</si>
  <si>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</si>
  <si>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</si>
  <si>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</si>
  <si>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</si>
  <si>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</si>
  <si>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</si>
  <si>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</si>
  <si>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</si>
  <si>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</si>
  <si>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</si>
  <si>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</si>
  <si>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</si>
  <si>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</si>
  <si>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</si>
  <si>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</si>
  <si>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</si>
  <si>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</si>
  <si>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</si>
  <si>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</si>
  <si>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</si>
  <si>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</si>
  <si>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</si>
  <si>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</si>
  <si>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</si>
  <si>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</si>
  <si>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</si>
  <si>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</si>
  <si>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</si>
  <si>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</si>
  <si>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</si>
  <si>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</si>
  <si>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</si>
  <si>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</si>
  <si>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</si>
  <si>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</si>
  <si>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</si>
  <si>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</si>
  <si>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</si>
  <si>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</si>
  <si>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</si>
  <si>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</si>
  <si>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</si>
  <si>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</si>
  <si>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</si>
  <si>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</si>
  <si>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</si>
  <si>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</si>
  <si>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</si>
  <si>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</si>
  <si>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</si>
  <si>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</si>
  <si>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</si>
  <si>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</si>
  <si>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</si>
  <si>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</si>
  <si>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</si>
  <si>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</si>
  <si>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</si>
  <si>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</si>
  <si>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</si>
  <si>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</si>
  <si>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</si>
  <si>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</si>
  <si>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</si>
  <si>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</si>
  <si>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</si>
  <si>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</si>
  <si>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</si>
  <si>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</si>
  <si>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</si>
  <si>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</si>
  <si>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</si>
  <si>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</si>
  <si>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</si>
  <si>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</si>
  <si>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</si>
  <si>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</si>
  <si>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</si>
  <si>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</si>
  <si>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</si>
  <si>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</si>
  <si>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</si>
  <si>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</si>
  <si>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</si>
  <si>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</si>
  <si>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</si>
  <si>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</si>
  <si>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</si>
  <si>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</si>
  <si>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</si>
  <si>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</si>
  <si>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</si>
  <si>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</si>
  <si>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</si>
  <si>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</si>
  <si>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</si>
  <si>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</si>
  <si>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</si>
  <si>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</si>
  <si>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</si>
  <si>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</si>
  <si>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</si>
  <si>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</si>
  <si>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</si>
  <si>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</si>
  <si>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</si>
  <si>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</si>
  <si>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</si>
  <si>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</si>
  <si>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</si>
  <si>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</si>
  <si>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</si>
  <si>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</si>
  <si>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</si>
  <si>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</si>
  <si>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</si>
  <si>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</si>
  <si>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</si>
  <si>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</si>
  <si>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</si>
  <si>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</si>
  <si>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</si>
  <si>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</si>
  <si>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</si>
  <si>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</si>
  <si>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</si>
  <si>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</si>
  <si>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</si>
  <si>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</si>
  <si>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</si>
  <si>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</si>
  <si>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</si>
  <si>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</si>
  <si>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</si>
  <si>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</si>
  <si>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</si>
  <si>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</si>
  <si>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</si>
  <si>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</si>
  <si>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</si>
  <si>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</si>
  <si>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</si>
  <si>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</si>
  <si>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</si>
  <si>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</si>
  <si>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</si>
  <si>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</si>
  <si>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</si>
  <si>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</si>
  <si>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</si>
  <si>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</si>
  <si>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</si>
  <si>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</si>
  <si>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</si>
  <si>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</si>
  <si>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</si>
  <si>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</si>
  <si>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</si>
  <si>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</si>
  <si>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</si>
  <si>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</si>
  <si>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</si>
  <si>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</si>
  <si>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</si>
  <si>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</si>
  <si>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</si>
  <si>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</si>
  <si>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</si>
  <si>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</si>
  <si>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</si>
  <si>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</si>
  <si>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</si>
  <si>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</si>
  <si>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</si>
  <si>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</si>
  <si>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</si>
  <si>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</si>
  <si>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</si>
  <si>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</si>
  <si>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</si>
  <si>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</si>
  <si>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</si>
  <si>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</si>
  <si>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</si>
  <si>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</si>
  <si>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</si>
  <si>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</si>
  <si>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</si>
  <si>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</si>
  <si>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</si>
  <si>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</si>
  <si>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</si>
  <si>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</si>
  <si>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</si>
  <si>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</si>
  <si>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</si>
  <si>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</si>
  <si>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</si>
  <si>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</si>
  <si>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</si>
  <si>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</si>
  <si>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</si>
  <si>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</si>
  <si>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</si>
  <si>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</si>
  <si>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</si>
  <si>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</si>
  <si>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</si>
  <si>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</si>
  <si>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</si>
  <si>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</si>
  <si>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</si>
  <si>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</si>
  <si>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</si>
  <si>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</si>
  <si>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</si>
  <si>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</si>
  <si>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</si>
  <si>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</si>
  <si>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</si>
  <si>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</si>
  <si>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</si>
  <si>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</si>
  <si>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</si>
  <si>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</si>
  <si>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</si>
  <si>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</si>
  <si>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</si>
  <si>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</si>
  <si>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</si>
  <si>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</si>
  <si>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</si>
  <si>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</si>
  <si>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</si>
  <si>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</si>
  <si>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</si>
  <si>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</si>
  <si>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</si>
  <si>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</si>
  <si>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</si>
  <si>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</si>
  <si>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</si>
  <si>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</si>
  <si>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</si>
  <si>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</si>
  <si>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</si>
  <si>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</si>
  <si>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</si>
  <si>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</si>
  <si>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</si>
  <si>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</si>
  <si>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</si>
  <si>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</si>
  <si>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</si>
  <si>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045（371）5335</t>
    <phoneticPr fontId="3"/>
  </si>
  <si>
    <t>横浜市保土ケ谷区川島町522番地</t>
    <phoneticPr fontId="3"/>
  </si>
  <si>
    <t>横浜市水道局西谷浄水場 場長 木下　昌也</t>
    <phoneticPr fontId="3"/>
  </si>
  <si>
    <t>横浜市水道局　西谷浄水場</t>
    <phoneticPr fontId="3"/>
  </si>
  <si>
    <t>横浜市保土ケ谷区川島町５２２番地</t>
    <phoneticPr fontId="3"/>
  </si>
  <si>
    <t>横浜市長</t>
    <phoneticPr fontId="3"/>
  </si>
  <si>
    <t>Ｆ－電気・ガス・熱供給・水道業</t>
    <phoneticPr fontId="3"/>
  </si>
  <si>
    <t>浄水処理量　192,000m3/日　程度</t>
    <phoneticPr fontId="3"/>
  </si>
  <si>
    <t>水道業</t>
    <phoneticPr fontId="3"/>
  </si>
  <si>
    <t>令和  ７年  ６月１２日</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</si>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</sst>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3065" y="2209800"/>
          <a:ext cx="584835" cy="63436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3540" y="2190750"/>
          <a:ext cx="590550" cy="62484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3540" y="2200275"/>
          <a:ext cx="590550" cy="63436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3540" y="2209800"/>
          <a:ext cx="590550" cy="63436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3540" y="2228850"/>
          <a:ext cx="590550" cy="62484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3540" y="2200275"/>
          <a:ext cx="590550" cy="63436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3540" y="2200275"/>
          <a:ext cx="590550" cy="63436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topLeftCell="A28" zoomScaleNormal="100" zoomScaleSheetLayoutView="100" workbookViewId="0">
      <selection activeCell="S31" sqref="S31"/>
    </sheetView>
  </sheetViews>
  <sheetFormatPr defaultColWidth="9" defaultRowHeight="12"/>
  <cols>
    <col min="1" max="1" width="1" style="26" customWidth="1"/>
    <col min="2" max="2" width="3.33203125" style="26" customWidth="1"/>
    <col min="3" max="3" width="3.33203125" style="25" customWidth="1"/>
    <col min="4" max="4" width="3.88671875" style="25" customWidth="1"/>
    <col min="5" max="5" width="9.6640625" style="25" customWidth="1"/>
    <col min="6" max="6" width="2.77734375" style="25" customWidth="1"/>
    <col min="7" max="7" width="6.77734375" style="25" customWidth="1"/>
    <col min="8" max="8" width="13.77734375" style="25" customWidth="1"/>
    <col min="9" max="9" width="5.77734375" style="25" customWidth="1"/>
    <col min="10" max="10" width="3.77734375" style="25" customWidth="1"/>
    <col min="11" max="11" width="10.77734375" style="25" customWidth="1"/>
    <col min="12" max="12" width="6.77734375" style="25" customWidth="1"/>
    <col min="13" max="13" width="7.77734375" style="25" customWidth="1"/>
    <col min="14" max="14" width="6.77734375" style="25" customWidth="1"/>
    <col min="15" max="15" width="7.77734375" style="25" customWidth="1"/>
    <col min="16" max="16" width="2.21875" style="25" customWidth="1"/>
    <col min="17" max="17" width="9" style="25"/>
    <col min="18" max="18" width="9" style="48"/>
    <col min="19" max="19" width="10.77734375" style="48" customWidth="1"/>
    <col min="20" max="20" width="9" style="48"/>
    <col min="21" max="21" width="13.33203125" style="48" customWidth="1"/>
    <col min="22" max="27" width="9" style="48"/>
    <col min="28" max="28" width="33.77734375" style="48" customWidth="1"/>
    <col min="29" max="48" width="9" style="48"/>
    <col min="49" max="16384" width="9" style="25"/>
  </cols>
  <sheetData>
    <row r="2" spans="1:54" ht="13.2">
      <c r="C2" s="24" t="s">
        <v>50</v>
      </c>
    </row>
    <row r="3" spans="1:54" ht="13.2">
      <c r="C3" s="24" t="s">
        <v>159</v>
      </c>
    </row>
    <row r="4" spans="1:54" s="83" customFormat="1" ht="13.2">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2">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2">
      <c r="C6" s="24"/>
    </row>
    <row r="7" spans="1:54" ht="13.2">
      <c r="C7" s="24" t="s">
        <v>2</v>
      </c>
      <c r="Q7" s="24"/>
    </row>
    <row r="8" spans="1:54" s="345" customFormat="1" ht="13.2">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2">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2">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2">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2">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2">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2">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2">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2">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2">
      <c r="C19" s="24" t="s">
        <v>3</v>
      </c>
      <c r="Q19" s="24"/>
      <c r="R19" s="99"/>
      <c r="S19" s="100"/>
    </row>
    <row r="20" spans="1:54" ht="13.2">
      <c r="C20" s="538"/>
      <c r="D20" s="539"/>
      <c r="E20" s="24" t="s">
        <v>49</v>
      </c>
      <c r="Q20" s="24"/>
      <c r="R20" s="100"/>
      <c r="S20" s="100"/>
    </row>
    <row r="21" spans="1:54" ht="13.2">
      <c r="C21" s="542" t="s">
        <v>354</v>
      </c>
      <c r="D21" s="543"/>
      <c r="E21" s="24" t="s">
        <v>344</v>
      </c>
      <c r="Q21" s="24"/>
      <c r="R21" s="100"/>
      <c r="S21" s="100"/>
    </row>
    <row r="22" spans="1:54" ht="13.2">
      <c r="C22" s="565" t="s">
        <v>355</v>
      </c>
      <c r="D22" s="566"/>
      <c r="E22" s="24" t="s">
        <v>1</v>
      </c>
      <c r="Q22" s="24"/>
      <c r="R22" s="100"/>
      <c r="S22" s="100"/>
    </row>
    <row r="23" spans="1:54" ht="13.2">
      <c r="C23" s="567" t="s">
        <v>356</v>
      </c>
      <c r="D23" s="568"/>
      <c r="E23" s="24" t="s">
        <v>46</v>
      </c>
      <c r="Q23" s="24"/>
      <c r="R23" s="99"/>
      <c r="S23" s="100"/>
    </row>
    <row r="24" spans="1:54" ht="13.2">
      <c r="C24" s="569" t="s">
        <v>357</v>
      </c>
      <c r="D24" s="570"/>
      <c r="E24" s="350" t="s">
        <v>346</v>
      </c>
      <c r="Q24" s="24"/>
      <c r="R24" s="99"/>
      <c r="S24" s="100"/>
    </row>
    <row r="25" spans="1:54" ht="13.2">
      <c r="E25" s="350" t="s">
        <v>351</v>
      </c>
      <c r="Q25" s="24"/>
      <c r="R25" s="99"/>
      <c r="S25" s="100"/>
    </row>
    <row r="26" spans="1:54" ht="13.8" thickBot="1">
      <c r="C26" s="27"/>
      <c r="D26" s="27"/>
      <c r="E26" s="464"/>
      <c r="F26" s="27"/>
      <c r="G26" s="27"/>
      <c r="H26" s="27"/>
      <c r="O26" s="110" t="s">
        <v>158</v>
      </c>
      <c r="Q26" s="24"/>
      <c r="R26" s="99"/>
      <c r="S26" s="100"/>
    </row>
    <row r="27" spans="1:54" ht="13.2">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473</v>
      </c>
      <c r="O28" s="296" t="s">
        <v>155</v>
      </c>
      <c r="Q28" s="24"/>
      <c r="R28" s="99"/>
      <c r="S28" s="100"/>
    </row>
    <row r="29" spans="1:54" ht="13.2">
      <c r="C29" s="582" t="s">
        <v>390</v>
      </c>
      <c r="D29" s="583"/>
      <c r="E29" s="583"/>
      <c r="F29" s="583"/>
      <c r="G29" s="583"/>
      <c r="H29" s="583"/>
      <c r="I29" s="583"/>
      <c r="J29" s="583"/>
      <c r="K29" s="583"/>
      <c r="L29" s="583"/>
      <c r="M29" s="583"/>
      <c r="N29" s="583"/>
      <c r="O29" s="583"/>
      <c r="Q29" s="24"/>
      <c r="R29" s="99"/>
      <c r="S29" s="329"/>
    </row>
    <row r="30" spans="1:54" ht="13.2">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99999999999999" customHeight="1">
      <c r="C33" s="88"/>
      <c r="D33" s="28"/>
      <c r="E33" s="28"/>
      <c r="F33" s="28"/>
      <c r="G33" s="28"/>
      <c r="H33" s="28"/>
      <c r="I33" s="28"/>
      <c r="J33" s="28"/>
      <c r="K33" s="28"/>
      <c r="L33" s="28"/>
      <c r="M33" s="28"/>
      <c r="N33" s="28"/>
      <c r="O33" s="89"/>
      <c r="Q33" s="24"/>
      <c r="R33" s="99"/>
      <c r="S33" s="99"/>
    </row>
    <row r="34" spans="1:19" ht="14.4">
      <c r="C34" s="88"/>
      <c r="D34" s="28"/>
      <c r="E34" s="28"/>
      <c r="F34" s="28"/>
      <c r="G34" s="28"/>
      <c r="H34" s="28"/>
      <c r="I34" s="28"/>
      <c r="J34" s="28"/>
      <c r="K34" s="28"/>
      <c r="L34" s="595" t="s">
        <v>472</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2">
      <c r="C36" s="563" t="s">
        <v>468</v>
      </c>
      <c r="D36" s="564"/>
      <c r="E36" s="564"/>
      <c r="F36" s="564"/>
      <c r="G36" s="465" t="s">
        <v>5</v>
      </c>
      <c r="H36" s="28"/>
      <c r="I36" s="28"/>
      <c r="J36" s="28"/>
      <c r="K36" s="28"/>
      <c r="L36" s="28"/>
      <c r="M36" s="28"/>
      <c r="N36" s="28"/>
      <c r="O36" s="89"/>
      <c r="Q36" s="24"/>
      <c r="R36" s="99"/>
      <c r="S36" s="99"/>
    </row>
    <row r="37" spans="1:19" ht="13.2">
      <c r="C37" s="88"/>
      <c r="D37" s="28"/>
      <c r="E37" s="28"/>
      <c r="F37" s="28"/>
      <c r="G37" s="28"/>
      <c r="H37" s="28"/>
      <c r="I37" s="28"/>
      <c r="J37" s="28"/>
      <c r="K37" s="28"/>
      <c r="L37" s="28"/>
      <c r="M37" s="28"/>
      <c r="N37" s="28"/>
      <c r="O37" s="89"/>
      <c r="Q37" s="24"/>
      <c r="R37" s="99"/>
      <c r="S37" s="100"/>
    </row>
    <row r="38" spans="1:19" ht="13.2">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464</v>
      </c>
      <c r="K39" s="575"/>
      <c r="L39" s="576"/>
      <c r="M39" s="576"/>
      <c r="N39" s="576"/>
      <c r="O39" s="577"/>
      <c r="Q39" s="24"/>
      <c r="R39" s="99"/>
    </row>
    <row r="40" spans="1:19" ht="26.25" customHeight="1">
      <c r="C40" s="88"/>
      <c r="D40" s="28"/>
      <c r="E40" s="28"/>
      <c r="F40" s="28"/>
      <c r="G40" s="28"/>
      <c r="H40" s="29" t="s">
        <v>7</v>
      </c>
      <c r="I40" s="29"/>
      <c r="J40" s="575" t="s">
        <v>465</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463</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466</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2044</v>
      </c>
      <c r="N48" s="602"/>
      <c r="O48" s="603"/>
    </row>
    <row r="49" spans="3:21" ht="18" customHeight="1">
      <c r="C49" s="552" t="s">
        <v>11</v>
      </c>
      <c r="D49" s="584"/>
      <c r="E49" s="585"/>
      <c r="F49" s="571" t="s">
        <v>467</v>
      </c>
      <c r="G49" s="572"/>
      <c r="H49" s="572"/>
      <c r="I49" s="572"/>
      <c r="J49" s="572"/>
      <c r="K49" s="572"/>
      <c r="L49" s="463" t="s">
        <v>172</v>
      </c>
      <c r="M49" s="466"/>
      <c r="N49" s="604" t="s">
        <v>463</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469</v>
      </c>
      <c r="G52" s="640"/>
      <c r="H52" s="640"/>
      <c r="I52" s="640"/>
      <c r="J52" s="36" t="s">
        <v>47</v>
      </c>
      <c r="K52" s="36"/>
      <c r="L52" s="641" t="s">
        <v>471</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t="s">
        <v>470</v>
      </c>
      <c r="G58" s="634"/>
      <c r="H58" s="634"/>
      <c r="I58" s="634"/>
      <c r="J58" s="634"/>
      <c r="K58" s="634"/>
      <c r="L58" s="634"/>
      <c r="M58" s="634"/>
      <c r="N58" s="634"/>
      <c r="O58" s="635"/>
    </row>
    <row r="59" spans="3:21" ht="26.25" customHeight="1">
      <c r="C59" s="365"/>
      <c r="D59" s="477" t="s">
        <v>24</v>
      </c>
      <c r="E59" s="478" t="s">
        <v>378</v>
      </c>
      <c r="F59" s="636">
        <v>79</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39307</v>
      </c>
      <c r="I63" s="292" t="s">
        <v>4</v>
      </c>
      <c r="J63" s="623" t="s">
        <v>324</v>
      </c>
      <c r="K63" s="624"/>
      <c r="L63" s="625"/>
      <c r="M63" s="621">
        <f>+別紙!AA14</f>
        <v>42307</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t="str">
        <f>+別紙!AA15</f>
        <v>0</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42052</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99999999999999"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2">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2"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2"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2"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2"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2"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2"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2"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2">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2">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2">
      <c r="C98" s="44"/>
      <c r="D98" s="44"/>
      <c r="E98" s="44"/>
      <c r="F98" s="44"/>
      <c r="G98" s="44"/>
      <c r="H98" s="44"/>
      <c r="I98" s="44"/>
      <c r="J98" s="44"/>
      <c r="K98" s="44"/>
      <c r="L98" s="44"/>
      <c r="M98" s="44"/>
      <c r="N98" s="44"/>
      <c r="O98" s="44"/>
      <c r="Q98" s="314" t="s">
        <v>114</v>
      </c>
      <c r="R98" s="1"/>
    </row>
    <row r="99" spans="1:26" ht="13.2">
      <c r="C99" s="44"/>
      <c r="D99" s="44"/>
      <c r="E99" s="44"/>
      <c r="F99" s="44"/>
      <c r="G99" s="44"/>
      <c r="H99" s="44"/>
      <c r="I99" s="44"/>
      <c r="J99" s="44"/>
      <c r="K99" s="44"/>
      <c r="L99" s="44"/>
      <c r="M99" s="44"/>
      <c r="N99" s="44"/>
      <c r="O99" s="44"/>
      <c r="Q99" s="314" t="s">
        <v>115</v>
      </c>
      <c r="R99" s="1"/>
    </row>
    <row r="100" spans="1:26" ht="13.2">
      <c r="C100" s="44"/>
      <c r="D100" s="44"/>
      <c r="E100" s="44"/>
      <c r="F100" s="44"/>
      <c r="G100" s="44"/>
      <c r="H100" s="44"/>
      <c r="I100" s="44"/>
      <c r="J100" s="44"/>
      <c r="K100" s="44"/>
      <c r="L100" s="44"/>
      <c r="M100" s="44"/>
      <c r="N100" s="44"/>
      <c r="O100" s="44"/>
      <c r="Q100" s="314" t="s">
        <v>116</v>
      </c>
      <c r="R100" s="1"/>
    </row>
    <row r="101" spans="1:26" ht="13.2">
      <c r="C101" s="44"/>
      <c r="D101" s="44"/>
      <c r="E101" s="44"/>
      <c r="F101" s="44"/>
      <c r="G101" s="44"/>
      <c r="H101" s="44"/>
      <c r="I101" s="44"/>
      <c r="J101" s="44"/>
      <c r="K101" s="44"/>
      <c r="L101" s="44"/>
      <c r="M101" s="44"/>
      <c r="N101" s="44"/>
      <c r="O101" s="44"/>
      <c r="Q101" s="314" t="s">
        <v>117</v>
      </c>
      <c r="R101" s="1"/>
    </row>
    <row r="102" spans="1:26" ht="13.2">
      <c r="C102" s="44"/>
      <c r="D102" s="44"/>
      <c r="E102" s="44"/>
      <c r="F102" s="44"/>
      <c r="G102" s="44"/>
      <c r="H102" s="44"/>
      <c r="I102" s="44"/>
      <c r="J102" s="44"/>
      <c r="K102" s="44"/>
      <c r="L102" s="44"/>
      <c r="M102" s="44"/>
      <c r="N102" s="44"/>
      <c r="O102" s="44"/>
      <c r="Q102" s="314" t="s">
        <v>118</v>
      </c>
      <c r="R102" s="1"/>
    </row>
    <row r="103" spans="1:26" ht="13.2">
      <c r="C103" s="44"/>
      <c r="D103" s="44"/>
      <c r="E103" s="44"/>
      <c r="F103" s="44"/>
      <c r="G103" s="44"/>
      <c r="H103" s="44"/>
      <c r="I103" s="44"/>
      <c r="J103" s="44"/>
      <c r="K103" s="44"/>
      <c r="L103" s="44"/>
      <c r="M103" s="44"/>
      <c r="N103" s="44"/>
      <c r="O103" s="44"/>
      <c r="Q103" s="314" t="s">
        <v>119</v>
      </c>
    </row>
    <row r="104" spans="1:26" ht="13.2">
      <c r="C104" s="44"/>
      <c r="D104" s="44"/>
      <c r="E104" s="44"/>
      <c r="F104" s="44"/>
      <c r="G104" s="44"/>
      <c r="H104" s="44"/>
      <c r="I104" s="44"/>
      <c r="J104" s="44"/>
      <c r="K104" s="44"/>
      <c r="L104" s="44"/>
      <c r="M104" s="44"/>
      <c r="N104" s="44"/>
      <c r="O104" s="44"/>
      <c r="Q104" s="314" t="s">
        <v>120</v>
      </c>
    </row>
    <row r="105" spans="1:26" ht="13.2">
      <c r="C105" s="44"/>
      <c r="D105" s="44"/>
      <c r="E105" s="44"/>
      <c r="F105" s="44"/>
      <c r="G105" s="44"/>
      <c r="H105" s="44"/>
      <c r="I105" s="44"/>
      <c r="J105" s="44"/>
      <c r="K105" s="44"/>
      <c r="L105" s="44"/>
      <c r="M105" s="44"/>
      <c r="N105" s="44"/>
      <c r="O105" s="44"/>
      <c r="Q105" s="314" t="s">
        <v>121</v>
      </c>
    </row>
    <row r="106" spans="1:26" ht="13.2">
      <c r="C106" s="44"/>
      <c r="D106" s="44"/>
      <c r="E106" s="44"/>
      <c r="F106" s="44"/>
      <c r="G106" s="44"/>
      <c r="H106" s="44"/>
      <c r="I106" s="44"/>
      <c r="J106" s="44"/>
      <c r="K106" s="44"/>
      <c r="L106" s="44"/>
      <c r="M106" s="44"/>
      <c r="N106" s="44"/>
      <c r="O106" s="44"/>
      <c r="Q106" s="314" t="s">
        <v>122</v>
      </c>
    </row>
    <row r="107" spans="1:26" ht="13.2">
      <c r="C107" s="46"/>
      <c r="D107" s="46"/>
      <c r="E107" s="46"/>
      <c r="F107" s="46"/>
      <c r="G107" s="46"/>
      <c r="H107" s="46"/>
      <c r="I107" s="46"/>
      <c r="J107" s="46"/>
      <c r="K107" s="46"/>
      <c r="L107" s="46"/>
      <c r="M107" s="46"/>
      <c r="N107" s="46"/>
      <c r="O107" s="46"/>
      <c r="Q107" s="314" t="s">
        <v>125</v>
      </c>
    </row>
    <row r="108" spans="1:26" ht="13.2">
      <c r="C108" s="46"/>
      <c r="D108" s="46"/>
      <c r="E108" s="46"/>
      <c r="F108" s="46"/>
      <c r="G108" s="46"/>
      <c r="H108" s="46"/>
      <c r="I108" s="46"/>
      <c r="J108" s="46"/>
      <c r="K108" s="46"/>
      <c r="L108" s="46"/>
      <c r="M108" s="46"/>
      <c r="N108" s="46"/>
      <c r="O108" s="46"/>
      <c r="Q108" s="314" t="s">
        <v>126</v>
      </c>
    </row>
    <row r="109" spans="1:26" ht="13.2">
      <c r="C109" s="46"/>
      <c r="D109" s="46"/>
      <c r="E109" s="46"/>
      <c r="F109" s="46"/>
      <c r="G109" s="46"/>
      <c r="H109" s="46"/>
      <c r="I109" s="46"/>
      <c r="J109" s="46"/>
      <c r="K109" s="46"/>
      <c r="L109" s="46"/>
      <c r="M109" s="46"/>
      <c r="N109" s="46"/>
      <c r="O109" s="46"/>
      <c r="Q109" s="314" t="s">
        <v>127</v>
      </c>
    </row>
    <row r="110" spans="1:26" ht="13.2">
      <c r="C110" s="46"/>
      <c r="D110" s="46"/>
      <c r="E110" s="46"/>
      <c r="F110" s="46"/>
      <c r="G110" s="46"/>
      <c r="H110" s="46"/>
      <c r="I110" s="46"/>
      <c r="J110" s="46"/>
      <c r="K110" s="46"/>
      <c r="L110" s="46"/>
      <c r="M110" s="46"/>
      <c r="N110" s="46"/>
      <c r="O110" s="46"/>
      <c r="Q110" s="314" t="s">
        <v>128</v>
      </c>
    </row>
    <row r="111" spans="1:26" ht="13.2">
      <c r="C111" s="46"/>
      <c r="D111" s="46"/>
      <c r="E111" s="46"/>
      <c r="F111" s="46"/>
      <c r="G111" s="46"/>
      <c r="H111" s="46"/>
      <c r="I111" s="46"/>
      <c r="J111" s="46"/>
      <c r="K111" s="46"/>
      <c r="L111" s="46"/>
      <c r="M111" s="46"/>
      <c r="N111" s="46"/>
      <c r="O111" s="46"/>
      <c r="Q111" s="314" t="s">
        <v>129</v>
      </c>
    </row>
    <row r="112" spans="1:26" ht="13.2">
      <c r="C112" s="46"/>
      <c r="D112" s="46"/>
      <c r="E112" s="46"/>
      <c r="F112" s="46"/>
      <c r="G112" s="46"/>
      <c r="H112" s="46"/>
      <c r="I112" s="46"/>
      <c r="J112" s="46"/>
      <c r="K112" s="46"/>
      <c r="L112" s="46"/>
      <c r="M112" s="46"/>
      <c r="N112" s="46"/>
      <c r="O112" s="46"/>
      <c r="Q112" s="314" t="s">
        <v>130</v>
      </c>
    </row>
    <row r="113" spans="3:17" ht="13.2">
      <c r="C113" s="46"/>
      <c r="D113" s="46"/>
      <c r="E113" s="46"/>
      <c r="F113" s="46"/>
      <c r="G113" s="46"/>
      <c r="H113" s="46"/>
      <c r="I113" s="46"/>
      <c r="J113" s="46"/>
      <c r="K113" s="46"/>
      <c r="L113" s="46"/>
      <c r="M113" s="46"/>
      <c r="N113" s="46"/>
      <c r="O113" s="46"/>
      <c r="Q113" s="314" t="s">
        <v>123</v>
      </c>
    </row>
    <row r="114" spans="3:17" ht="13.2">
      <c r="C114" s="48"/>
      <c r="D114" s="48"/>
      <c r="E114" s="48"/>
      <c r="F114" s="48"/>
      <c r="G114" s="48"/>
      <c r="H114" s="48"/>
      <c r="I114" s="48"/>
      <c r="J114" s="48"/>
      <c r="K114" s="48"/>
      <c r="L114" s="48"/>
      <c r="M114" s="48"/>
      <c r="N114" s="48"/>
      <c r="O114" s="48"/>
      <c r="Q114" s="314" t="s">
        <v>131</v>
      </c>
    </row>
    <row r="115" spans="3:17" ht="13.2">
      <c r="C115" s="48"/>
      <c r="D115" s="48"/>
      <c r="E115" s="48"/>
      <c r="F115" s="48"/>
      <c r="G115" s="48"/>
      <c r="H115" s="48"/>
      <c r="I115" s="48"/>
      <c r="J115" s="48"/>
      <c r="K115" s="48"/>
      <c r="L115" s="48"/>
      <c r="M115" s="48"/>
      <c r="N115" s="48"/>
      <c r="O115" s="48"/>
      <c r="Q115" s="314" t="s">
        <v>132</v>
      </c>
    </row>
    <row r="116" spans="3:17" ht="13.2">
      <c r="C116" s="48"/>
      <c r="D116" s="48"/>
      <c r="E116" s="48"/>
      <c r="F116" s="48"/>
      <c r="G116" s="48"/>
      <c r="H116" s="48"/>
      <c r="I116" s="48"/>
      <c r="J116" s="48"/>
      <c r="K116" s="48"/>
      <c r="L116" s="48"/>
      <c r="M116" s="48"/>
      <c r="N116" s="48"/>
      <c r="O116" s="48"/>
      <c r="Q116" s="314" t="s">
        <v>133</v>
      </c>
    </row>
    <row r="117" spans="3:17" ht="13.2">
      <c r="Q117" s="314" t="s">
        <v>134</v>
      </c>
    </row>
    <row r="118" spans="3:17" ht="13.2">
      <c r="Q118" s="314" t="s">
        <v>135</v>
      </c>
    </row>
    <row r="119" spans="3:17" ht="13.2">
      <c r="Q119" s="314" t="s">
        <v>136</v>
      </c>
    </row>
    <row r="120" spans="3:17" ht="13.2">
      <c r="Q120" s="314" t="s">
        <v>137</v>
      </c>
    </row>
    <row r="121" spans="3:17" ht="13.2">
      <c r="Q121" s="314" t="s">
        <v>138</v>
      </c>
    </row>
    <row r="122" spans="3:17" ht="13.2">
      <c r="Q122" s="314" t="s">
        <v>139</v>
      </c>
    </row>
    <row r="123" spans="3:17" ht="13.2">
      <c r="Q123" s="314" t="s">
        <v>140</v>
      </c>
    </row>
    <row r="124" spans="3:17" ht="13.2">
      <c r="Q124" s="314" t="s">
        <v>141</v>
      </c>
    </row>
    <row r="125" spans="3:17" ht="13.2">
      <c r="Q125" s="314" t="s">
        <v>124</v>
      </c>
    </row>
    <row r="126" spans="3:17" ht="13.2">
      <c r="Q126" s="314" t="s">
        <v>142</v>
      </c>
    </row>
    <row r="127" spans="3:17" ht="13.2">
      <c r="Q127" s="314" t="s">
        <v>143</v>
      </c>
    </row>
    <row r="128" spans="3:17" ht="13.2">
      <c r="Q128" s="314" t="s">
        <v>144</v>
      </c>
    </row>
    <row r="129" spans="17:17" ht="13.2">
      <c r="Q129" s="314" t="s">
        <v>145</v>
      </c>
    </row>
    <row r="130" spans="17:17" ht="13.2">
      <c r="Q130" s="314" t="s">
        <v>146</v>
      </c>
    </row>
    <row r="131" spans="17:17" ht="13.2">
      <c r="Q131" s="314" t="s">
        <v>147</v>
      </c>
    </row>
    <row r="132" spans="17:17" ht="13.2">
      <c r="Q132" s="315" t="s">
        <v>148</v>
      </c>
    </row>
    <row r="133" spans="17:17" ht="13.2">
      <c r="Q133" s="315" t="s">
        <v>149</v>
      </c>
    </row>
    <row r="134" spans="17:17" ht="13.2">
      <c r="Q134" s="315" t="s">
        <v>150</v>
      </c>
    </row>
    <row r="135" spans="17:17" ht="13.2">
      <c r="Q135" s="315" t="s">
        <v>151</v>
      </c>
    </row>
    <row r="136" spans="17:17" ht="13.2">
      <c r="Q136" s="315" t="s">
        <v>152</v>
      </c>
    </row>
    <row r="137" spans="17:17" ht="13.2">
      <c r="Q137" s="315" t="s">
        <v>153</v>
      </c>
    </row>
    <row r="138" spans="17:17" ht="13.2">
      <c r="Q138" s="315" t="s">
        <v>361</v>
      </c>
    </row>
    <row r="139" spans="17:17" ht="13.2">
      <c r="Q139" s="315" t="s">
        <v>359</v>
      </c>
    </row>
    <row r="140" spans="17:17" ht="13.2">
      <c r="Q140" s="315" t="s">
        <v>360</v>
      </c>
    </row>
    <row r="141" spans="17:17">
      <c r="Q141" s="316"/>
    </row>
    <row r="142" spans="17:17" ht="13.2">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　西谷浄水場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　西谷浄水場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　西谷浄水場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　西谷浄水場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23" zoomScaleNormal="100" workbookViewId="0">
      <selection activeCell="P27" sqref="P27:S27"/>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　西谷浄水場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15.9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15</v>
      </c>
      <c r="E24" s="684"/>
      <c r="F24" s="684"/>
      <c r="G24" s="211" t="s">
        <v>198</v>
      </c>
      <c r="H24" s="673">
        <f>+F12</f>
        <v>15.9</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15.9</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15.9</v>
      </c>
      <c r="Q27" s="733"/>
      <c r="R27" s="733"/>
      <c r="S27" s="733"/>
      <c r="T27" s="54" t="s">
        <v>38</v>
      </c>
      <c r="U27" s="74"/>
      <c r="V27" s="74"/>
      <c r="Y27" s="72" t="s">
        <v>39</v>
      </c>
      <c r="Z27" s="75"/>
      <c r="AH27" s="63"/>
      <c r="AI27" s="63"/>
      <c r="AJ27" s="63"/>
      <c r="AK27" s="63"/>
      <c r="AL27" s="703">
        <f>+AH18+P27</f>
        <v>15.9</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15.9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15</v>
      </c>
      <c r="E29" s="684"/>
      <c r="F29" s="684"/>
      <c r="G29" s="211" t="s">
        <v>198</v>
      </c>
      <c r="H29" s="673">
        <f>+AL27</f>
        <v>15.9</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15.9</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15</v>
      </c>
      <c r="E31" s="684"/>
      <c r="F31" s="684"/>
      <c r="G31" s="211" t="s">
        <v>198</v>
      </c>
      <c r="H31" s="673">
        <f>+AS24</f>
        <v>15.9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1" zoomScaleNormal="100" workbookViewId="0">
      <selection activeCell="Z32" sqref="Z32"/>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　西谷浄水場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0.30000000000000004</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21</v>
      </c>
      <c r="E24" s="684"/>
      <c r="F24" s="684"/>
      <c r="G24" s="211" t="s">
        <v>198</v>
      </c>
      <c r="H24" s="673">
        <f>+F12</f>
        <v>0.30000000000000004</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0.2</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0.30000000000000004</v>
      </c>
      <c r="Q27" s="733"/>
      <c r="R27" s="733"/>
      <c r="S27" s="733"/>
      <c r="T27" s="54" t="s">
        <v>38</v>
      </c>
      <c r="U27" s="74"/>
      <c r="V27" s="74"/>
      <c r="Y27" s="72" t="s">
        <v>39</v>
      </c>
      <c r="Z27" s="75"/>
      <c r="AH27" s="63"/>
      <c r="AI27" s="63"/>
      <c r="AJ27" s="63"/>
      <c r="AK27" s="63"/>
      <c r="AL27" s="703">
        <f>+AH18+P27</f>
        <v>0.30000000000000004</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21</v>
      </c>
      <c r="E29" s="684"/>
      <c r="F29" s="684"/>
      <c r="G29" s="211" t="s">
        <v>198</v>
      </c>
      <c r="H29" s="673">
        <f>+AL27</f>
        <v>0.30000000000000004</v>
      </c>
      <c r="I29" s="674"/>
      <c r="J29" s="211" t="s">
        <v>198</v>
      </c>
      <c r="M29" s="682"/>
      <c r="P29" s="66"/>
      <c r="Q29" s="158"/>
      <c r="R29" s="61" t="s">
        <v>183</v>
      </c>
      <c r="S29" s="728" t="s">
        <v>33</v>
      </c>
      <c r="T29" s="731"/>
      <c r="U29" s="731"/>
      <c r="V29" s="732"/>
      <c r="W29" s="58"/>
      <c r="X29" s="76"/>
      <c r="Y29" s="688" t="s">
        <v>258</v>
      </c>
      <c r="Z29" s="689"/>
      <c r="AA29" s="729">
        <v>0.1</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0.30000000000000004</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20</v>
      </c>
      <c r="E31" s="684"/>
      <c r="F31" s="684"/>
      <c r="G31" s="211" t="s">
        <v>198</v>
      </c>
      <c r="H31" s="673">
        <f>+AS24</f>
        <v>0.2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　西谷浄水場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22" zoomScaleNormal="100" workbookViewId="0">
      <selection activeCell="D30" sqref="D30:F30"/>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　西谷浄水場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50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50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　西谷浄水場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　西谷浄水場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6" zoomScaleNormal="100" workbookViewId="0"/>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0" width="9" style="50"/>
    <col min="51" max="51" width="49.77734375" style="50" bestFit="1" customWidth="1"/>
    <col min="52" max="53" width="9" style="50"/>
    <col min="54" max="54" width="54.44140625" style="50" bestFit="1" customWidth="1"/>
    <col min="55" max="55" width="13" style="50" bestFit="1" customWidth="1"/>
    <col min="56" max="56" width="24.33203125" style="50" bestFit="1" customWidth="1"/>
    <col min="57" max="58" width="9" style="50"/>
    <col min="59" max="59" width="16.2187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2"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3.8"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横浜市水道局　西谷浄水場</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2"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2">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2">
      <c r="H45" s="340"/>
      <c r="I45" s="78"/>
      <c r="J45" s="78"/>
      <c r="K45" s="78"/>
      <c r="R45" s="78"/>
      <c r="S45" s="78"/>
      <c r="T45" s="78"/>
      <c r="AY45" s="79"/>
      <c r="AZ45" s="79"/>
      <c r="BA45" s="79"/>
      <c r="BB45" s="79"/>
      <c r="BC45" s="79"/>
      <c r="BD45" s="79"/>
    </row>
    <row r="46" spans="2:62" ht="13.2">
      <c r="H46" s="340"/>
      <c r="I46" s="78"/>
      <c r="J46" s="78"/>
      <c r="K46" s="78"/>
      <c r="R46" s="78"/>
      <c r="S46" s="78"/>
      <c r="T46" s="78"/>
      <c r="AY46" s="79"/>
      <c r="AZ46" s="79"/>
      <c r="BA46" s="79"/>
      <c r="BB46" s="79"/>
      <c r="BC46" s="79"/>
      <c r="BD46" s="79"/>
    </row>
    <row r="47" spans="2:62" ht="13.2">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　西谷浄水場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0" zoomScaleNormal="100" workbookViewId="0">
      <selection activeCell="R37" sqref="R37"/>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　西谷浄水場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4</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4</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zoomScale="70" zoomScaleNormal="70" workbookViewId="0"/>
  </sheetViews>
  <sheetFormatPr defaultColWidth="9" defaultRowHeight="10.8"/>
  <cols>
    <col min="1" max="1" width="2.44140625" style="11" customWidth="1"/>
    <col min="2" max="3" width="3.77734375" style="11" customWidth="1"/>
    <col min="4" max="4" width="4.44140625" style="11" customWidth="1"/>
    <col min="5" max="5" width="3.77734375" style="11" customWidth="1"/>
    <col min="6" max="6" width="40.77734375" style="11" customWidth="1"/>
    <col min="7" max="7" width="9.77734375" style="11" customWidth="1"/>
    <col min="8" max="8" width="10.33203125" style="11" customWidth="1"/>
    <col min="9" max="26" width="9.77734375" style="11" customWidth="1"/>
    <col min="27" max="27" width="11.777343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横浜市水道局　西谷浄水場</v>
      </c>
      <c r="Q6" s="793"/>
      <c r="R6" s="793"/>
      <c r="S6" s="793"/>
      <c r="T6" s="793"/>
      <c r="U6" s="793"/>
      <c r="V6" s="788"/>
      <c r="W6" s="788"/>
      <c r="X6" s="788"/>
      <c r="Y6" s="788"/>
      <c r="Z6" s="788"/>
      <c r="AA6" s="200" t="s">
        <v>96</v>
      </c>
    </row>
    <row r="7" spans="2:27" s="12" customFormat="1" ht="14.4">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5"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399999999999999" customHeight="1" thickTop="1">
      <c r="B9" s="181"/>
      <c r="C9" s="789" t="s">
        <v>232</v>
      </c>
      <c r="D9" s="789"/>
      <c r="E9" s="789"/>
      <c r="F9" s="790"/>
      <c r="G9" s="392">
        <f>IF(OR(ｱ.燃え殻!D24&gt;0,ｱ.燃え殻!D24&lt;0),ｱ.燃え殻!D24,IF(G$19&gt;0,"0",0))</f>
        <v>0</v>
      </c>
      <c r="H9" s="392">
        <f>IF(OR(ｲ.汚泥!D24&gt;0,ｲ.汚泥!D24&lt;0),ｲ.汚泥!D24,IF(H$19&gt;0,"0",0))</f>
        <v>39170</v>
      </c>
      <c r="I9" s="392">
        <f>IF(OR(ｳ.廃油!D24&gt;0,ｳ.廃油!D24&lt;0),ｳ.廃油!D24,IF(I$19&gt;0,"0",0))</f>
        <v>2</v>
      </c>
      <c r="J9" s="392">
        <f>IF(OR(ｴ.廃酸!$D24&gt;0,ｴ.廃酸!$D24&lt;0),ｴ.廃酸!D24,IF(J$19&gt;0,"0",0))</f>
        <v>30</v>
      </c>
      <c r="K9" s="392">
        <f>IF(OR(ｵ.廃ｱﾙｶﾘ!$D24&gt;0,ｵ.廃ｱﾙｶﾘ!$D24&lt;0),ｵ.廃ｱﾙｶﾘ!D24,IF(K$19&gt;0,"0",0))</f>
        <v>0</v>
      </c>
      <c r="L9" s="392">
        <f>IF(OR(ｶ.廃ﾌﾟﾗ類!D24&gt;0,ｶ.廃ﾌﾟﾗ類!D24&lt;0),ｶ.廃ﾌﾟﾗ類!D24,IF(L$19&gt;0,"0",0))</f>
        <v>5</v>
      </c>
      <c r="M9" s="392">
        <f>IF(OR(ｷ.紙くず!D24&gt;0,ｷ.紙くず!D24&lt;0),ｷ.紙くず!D24,IF(M$19&gt;0,"0",0))</f>
        <v>0</v>
      </c>
      <c r="N9" s="392">
        <f>IF(OR(ｸ.木くず!D24&gt;0,ｸ.木くず!D24&lt;0),ｸ.木くず!D24,IF(N$19&gt;0,"0",0))</f>
        <v>10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15</v>
      </c>
      <c r="T9" s="392">
        <f>IF(OR(ｾ.ｶﾞﾗｽ･ｺﾝｸﾘ･陶磁器くず!D24&gt;0,ｾ.ｶﾞﾗｽ･ｺﾝｸﾘ･陶磁器くず!D24&lt;0),ｾ.ｶﾞﾗｽ･ｺﾝｸﾘ･陶磁器くず!D24,IF(T$19&gt;0,"0",0))</f>
        <v>21</v>
      </c>
      <c r="U9" s="392">
        <f>IF(OR(ｿ.鉱さい!D24&gt;0,ｿ.鉱さい!D24&lt;0),ｿ.鉱さい!D24,IF(U$19&gt;0,"0",0))</f>
        <v>0</v>
      </c>
      <c r="V9" s="392">
        <f>IF(OR(ﾀ.がれき類!D24&gt;0,ﾀ.がれき類!D24&lt;0),ﾀ.がれき類!D24,IF(V$19&gt;0,"0",0))</f>
        <v>50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4</v>
      </c>
      <c r="AA9" s="394">
        <f>IF(SUM(G9:Z9)&gt;0,SUM(G9:Z9),IF(AA$19&gt;0,"0",0))</f>
        <v>39307</v>
      </c>
    </row>
    <row r="10" spans="2:27" ht="20.399999999999999" customHeight="1">
      <c r="B10" s="184" t="s">
        <v>352</v>
      </c>
      <c r="C10" s="796" t="s">
        <v>320</v>
      </c>
      <c r="D10" s="796"/>
      <c r="E10" s="796"/>
      <c r="F10" s="797"/>
      <c r="G10" s="395">
        <f>IF(OR(ｱ.燃え殻!D25&gt;0,ｱ.燃え殻!D25&lt;0),ｱ.燃え殻!D25,IF(G$19&gt;0,"0",0))</f>
        <v>0</v>
      </c>
      <c r="H10" s="395" t="str">
        <f>IF(OR(ｲ.汚泥!D25&gt;0,ｲ.汚泥!D25&lt;0),ｲ.汚泥!D25,IF(H$19&gt;0,"0",0))</f>
        <v>0</v>
      </c>
      <c r="I10" s="395" t="str">
        <f>IF(OR(ｳ.廃油!D25&gt;0,ｳ.廃油!D25&lt;0),ｳ.廃油!D25,IF(I$19&gt;0,"0",0))</f>
        <v>0</v>
      </c>
      <c r="J10" s="395" t="str">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f>IF(OR(ﾄ.混合廃棄物その他!D25&gt;0,ﾄ.混合廃棄物その他!D25&lt;0),ﾄ.混合廃棄物その他!D25,IF(Z$19&gt;0,"0",0))</f>
        <v>0</v>
      </c>
      <c r="AA10" s="397" t="str">
        <f t="shared" ref="AA10:AA18" si="0">IF(SUM(G10:Z10)&gt;0,SUM(G10:Z10),IF(AA$19&gt;0,"0",0))</f>
        <v>0</v>
      </c>
    </row>
    <row r="11" spans="2:27" ht="20.399999999999999" customHeight="1">
      <c r="B11" s="184" t="s">
        <v>353</v>
      </c>
      <c r="C11" s="798" t="s">
        <v>321</v>
      </c>
      <c r="D11" s="798"/>
      <c r="E11" s="798"/>
      <c r="F11" s="799"/>
      <c r="G11" s="398">
        <f>IF(OR(ｱ.燃え殻!D26&gt;0,ｱ.燃え殻!D26&lt;0),ｱ.燃え殻!D26,IF(G$19&gt;0,"0",0))</f>
        <v>0</v>
      </c>
      <c r="H11" s="398" t="str">
        <f>IF(OR(ｲ.汚泥!D26&gt;0,ｲ.汚泥!D26&lt;0),ｲ.汚泥!D26,IF(H$19&gt;0,"0",0))</f>
        <v>0</v>
      </c>
      <c r="I11" s="398" t="str">
        <f>IF(OR(ｳ.廃油!D26&gt;0,ｳ.廃油!D26&lt;0),ｳ.廃油!D26,IF(I$19&gt;0,"0",0))</f>
        <v>0</v>
      </c>
      <c r="J11" s="398" t="str">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f>IF(OR(ﾄ.混合廃棄物その他!D26&gt;0,ﾄ.混合廃棄物その他!D26&lt;0),ﾄ.混合廃棄物その他!D26,IF(Z$19&gt;0,"0",0))</f>
        <v>0</v>
      </c>
      <c r="AA11" s="400" t="str">
        <f t="shared" si="0"/>
        <v>0</v>
      </c>
    </row>
    <row r="12" spans="2:27" ht="20.399999999999999" customHeight="1">
      <c r="B12" s="184">
        <v>6</v>
      </c>
      <c r="C12" s="798" t="s">
        <v>322</v>
      </c>
      <c r="D12" s="798"/>
      <c r="E12" s="798"/>
      <c r="F12" s="799"/>
      <c r="G12" s="398">
        <f>IF(OR(ｱ.燃え殻!D27&gt;0,ｱ.燃え殻!D27&lt;0),ｱ.燃え殻!D27,IF(G$19&gt;0,"0",0))</f>
        <v>0</v>
      </c>
      <c r="H12" s="398" t="str">
        <f>IF(OR(ｲ.汚泥!D27&gt;0,ｲ.汚泥!D27&lt;0),ｲ.汚泥!D27,IF(H$19&gt;0,"0",0))</f>
        <v>0</v>
      </c>
      <c r="I12" s="398" t="str">
        <f>IF(OR(ｳ.廃油!D27&gt;0,ｳ.廃油!D27&lt;0),ｳ.廃油!D27,IF(I$19&gt;0,"0",0))</f>
        <v>0</v>
      </c>
      <c r="J12" s="398" t="str">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f>IF(OR(ﾄ.混合廃棄物その他!D27&gt;0,ﾄ.混合廃棄物その他!D27&lt;0),ﾄ.混合廃棄物その他!D27,IF(Z$19&gt;0,"0",0))</f>
        <v>0</v>
      </c>
      <c r="AA12" s="400" t="str">
        <f t="shared" si="0"/>
        <v>0</v>
      </c>
    </row>
    <row r="13" spans="2:27" ht="20.399999999999999" customHeight="1">
      <c r="B13" s="184" t="s">
        <v>228</v>
      </c>
      <c r="C13" s="800" t="s">
        <v>323</v>
      </c>
      <c r="D13" s="801"/>
      <c r="E13" s="801"/>
      <c r="F13" s="802"/>
      <c r="G13" s="398">
        <f>IF(OR(ｱ.燃え殻!D28&gt;0,ｱ.燃え殻!D28&lt;0),ｱ.燃え殻!D28,IF(G$19&gt;0,"0",0))</f>
        <v>0</v>
      </c>
      <c r="H13" s="398" t="str">
        <f>IF(OR(ｲ.汚泥!D28&gt;0,ｲ.汚泥!D28&lt;0),ｲ.汚泥!D28,IF(H$19&gt;0,"0",0))</f>
        <v>0</v>
      </c>
      <c r="I13" s="398" t="str">
        <f>IF(OR(ｳ.廃油!D28&gt;0,ｳ.廃油!D28&lt;0),ｳ.廃油!D28,IF(I$19&gt;0,"0",0))</f>
        <v>0</v>
      </c>
      <c r="J13" s="398" t="str">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f>IF(OR(ﾄ.混合廃棄物その他!D28&gt;0,ﾄ.混合廃棄物その他!D28&lt;0),ﾄ.混合廃棄物その他!D28,IF(Z$19&gt;0,"0",0))</f>
        <v>0</v>
      </c>
      <c r="AA13" s="400" t="str">
        <f t="shared" si="0"/>
        <v>0</v>
      </c>
    </row>
    <row r="14" spans="2:27" ht="20.399999999999999" customHeight="1">
      <c r="B14" s="184" t="s">
        <v>229</v>
      </c>
      <c r="C14" s="798" t="s">
        <v>241</v>
      </c>
      <c r="D14" s="798"/>
      <c r="E14" s="798"/>
      <c r="F14" s="799"/>
      <c r="G14" s="398">
        <f>IF(OR(ｱ.燃え殻!D29&gt;0,ｱ.燃え殻!D29&lt;0),ｱ.燃え殻!D29,IF(G$19&gt;0,"0",0))</f>
        <v>0</v>
      </c>
      <c r="H14" s="398">
        <f>IF(OR(ｲ.汚泥!D29&gt;0,ｲ.汚泥!D29&lt;0),ｲ.汚泥!D29,IF(H$19&gt;0,"0",0))</f>
        <v>42170</v>
      </c>
      <c r="I14" s="398">
        <f>IF(OR(ｳ.廃油!D29&gt;0,ｳ.廃油!D29&lt;0),ｳ.廃油!D29,IF(I$19&gt;0,"0",0))</f>
        <v>2</v>
      </c>
      <c r="J14" s="398">
        <f>IF(OR(ｴ.廃酸!$D29&gt;0,ｴ.廃酸!$D29&lt;0),ｴ.廃酸!D29,IF(J$19&gt;0,"0",0))</f>
        <v>30</v>
      </c>
      <c r="K14" s="398">
        <f>IF(OR(ｵ.廃ｱﾙｶﾘ!$D29&gt;0,ｵ.廃ｱﾙｶﾘ!$D29&lt;0),ｵ.廃ｱﾙｶﾘ!D29,IF(K$19&gt;0,"0",0))</f>
        <v>0</v>
      </c>
      <c r="L14" s="398">
        <f>IF(OR(ｶ.廃ﾌﾟﾗ類!D29&gt;0,ｶ.廃ﾌﾟﾗ類!D29&lt;0),ｶ.廃ﾌﾟﾗ類!D29,IF(L$19&gt;0,"0",0))</f>
        <v>5</v>
      </c>
      <c r="M14" s="398">
        <f>IF(OR(ｷ.紙くず!D29&gt;0,ｷ.紙くず!D29&lt;0),ｷ.紙くず!D29,IF(M$19&gt;0,"0",0))</f>
        <v>0</v>
      </c>
      <c r="N14" s="398">
        <f>IF(OR(ｸ.木くず!D29&gt;0,ｸ.木くず!D29&lt;0),ｸ.木くず!D29,IF(N$19&gt;0,"0",0))</f>
        <v>10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15</v>
      </c>
      <c r="T14" s="398">
        <f>IF(OR(ｾ.ｶﾞﾗｽ･ｺﾝｸﾘ･陶磁器くず!D29&gt;0,ｾ.ｶﾞﾗｽ･ｺﾝｸﾘ･陶磁器くず!D29&lt;0),ｾ.ｶﾞﾗｽ･ｺﾝｸﾘ･陶磁器くず!D29,IF(T$19&gt;0,"0",0))</f>
        <v>21</v>
      </c>
      <c r="U14" s="398">
        <f>IF(OR(ｿ.鉱さい!D29&gt;0,ｿ.鉱さい!D29&lt;0),ｿ.鉱さい!D29,IF(U$19&gt;0,"0",0))</f>
        <v>0</v>
      </c>
      <c r="V14" s="398">
        <f>IF(OR(ﾀ.がれき類!D29&gt;0,ﾀ.がれき類!D29&lt;0),ﾀ.がれき類!D29,IF(V$19&gt;0,"0",0))</f>
        <v>50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4</v>
      </c>
      <c r="AA14" s="400">
        <f t="shared" si="0"/>
        <v>42307</v>
      </c>
    </row>
    <row r="15" spans="2:27" ht="20.399999999999999" customHeight="1">
      <c r="B15" s="184" t="s">
        <v>244</v>
      </c>
      <c r="C15" s="798" t="s">
        <v>242</v>
      </c>
      <c r="D15" s="798"/>
      <c r="E15" s="798"/>
      <c r="F15" s="799"/>
      <c r="G15" s="398">
        <f>IF(OR(ｱ.燃え殻!D30&gt;0,ｱ.燃え殻!D30&lt;0),ｱ.燃え殻!D30,IF(G$19&gt;0,"0",0))</f>
        <v>0</v>
      </c>
      <c r="H15" s="398" t="str">
        <f>IF(OR(ｲ.汚泥!D30&gt;0,ｲ.汚泥!D30&lt;0),ｲ.汚泥!D30,IF(H$19&gt;0,"0",0))</f>
        <v>0</v>
      </c>
      <c r="I15" s="398" t="str">
        <f>IF(OR(ｳ.廃油!D30&gt;0,ｳ.廃油!D30&lt;0),ｳ.廃油!D30,IF(I$19&gt;0,"0",0))</f>
        <v>0</v>
      </c>
      <c r="J15" s="398" t="str">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f>IF(OR(ｷ.紙くず!D30&gt;0,ｷ.紙くず!D30&lt;0),ｷ.紙くず!D30,IF(M$19&gt;0,"0",0))</f>
        <v>0</v>
      </c>
      <c r="N15" s="398" t="str">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t="str">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0</v>
      </c>
      <c r="AA15" s="400" t="str">
        <f t="shared" si="0"/>
        <v>0</v>
      </c>
    </row>
    <row r="16" spans="2:27" ht="20.399999999999999" customHeight="1">
      <c r="B16" s="184" t="s">
        <v>245</v>
      </c>
      <c r="C16" s="798" t="s">
        <v>243</v>
      </c>
      <c r="D16" s="798"/>
      <c r="E16" s="798"/>
      <c r="F16" s="799"/>
      <c r="G16" s="398">
        <f>IF(OR(ｱ.燃え殻!D31&gt;0,ｱ.燃え殻!D31&lt;0),ｱ.燃え殻!D31,IF(G$19&gt;0,"0",0))</f>
        <v>0</v>
      </c>
      <c r="H16" s="398">
        <f>IF(OR(ｲ.汚泥!D31&gt;0,ｲ.汚泥!D31&lt;0),ｲ.汚泥!D31,IF(H$19&gt;0,"0",0))</f>
        <v>42000</v>
      </c>
      <c r="I16" s="398">
        <f>IF(OR(ｳ.廃油!D31&gt;0,ｳ.廃油!D31&lt;0),ｳ.廃油!D31,IF(I$19&gt;0,"0",0))</f>
        <v>2</v>
      </c>
      <c r="J16" s="398" t="str">
        <f>IF(OR(ｴ.廃酸!$D31&gt;0,ｴ.廃酸!$D31&lt;0),ｴ.廃酸!D31,IF(J$19&gt;0,"0",0))</f>
        <v>0</v>
      </c>
      <c r="K16" s="398">
        <f>IF(OR(ｵ.廃ｱﾙｶﾘ!$D31&gt;0,ｵ.廃ｱﾙｶﾘ!$D31&lt;0),ｵ.廃ｱﾙｶﾘ!D31,IF(K$19&gt;0,"0",0))</f>
        <v>0</v>
      </c>
      <c r="L16" s="398">
        <f>IF(OR(ｶ.廃ﾌﾟﾗ類!D31&gt;0,ｶ.廃ﾌﾟﾗ類!D31&lt;0),ｶ.廃ﾌﾟﾗ類!D31,IF(L$19&gt;0,"0",0))</f>
        <v>5</v>
      </c>
      <c r="M16" s="398">
        <f>IF(OR(ｷ.紙くず!D31&gt;0,ｷ.紙くず!D31&lt;0),ｷ.紙くず!D31,IF(M$19&gt;0,"0",0))</f>
        <v>0</v>
      </c>
      <c r="N16" s="398">
        <f>IF(OR(ｸ.木くず!D31&gt;0,ｸ.木くず!D31&lt;0),ｸ.木くず!D31,IF(N$19&gt;0,"0",0))</f>
        <v>10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15</v>
      </c>
      <c r="T16" s="398">
        <f>IF(OR(ｾ.ｶﾞﾗｽ･ｺﾝｸﾘ･陶磁器くず!D31&gt;0,ｾ.ｶﾞﾗｽ･ｺﾝｸﾘ･陶磁器くず!D31&lt;0),ｾ.ｶﾞﾗｽ･ｺﾝｸﾘ･陶磁器くず!D31,IF(T$19&gt;0,"0",0))</f>
        <v>20</v>
      </c>
      <c r="U16" s="398">
        <f>IF(OR(ｿ.鉱さい!D31&gt;0,ｿ.鉱さい!D31&lt;0),ｿ.鉱さい!D31,IF(U$19&gt;0,"0",0))</f>
        <v>0</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0</v>
      </c>
      <c r="AA16" s="400">
        <f t="shared" si="0"/>
        <v>42052</v>
      </c>
    </row>
    <row r="17" spans="2:27" ht="20.399999999999999" customHeight="1">
      <c r="B17" s="184"/>
      <c r="C17" s="798" t="s">
        <v>428</v>
      </c>
      <c r="D17" s="798"/>
      <c r="E17" s="798"/>
      <c r="F17" s="799"/>
      <c r="G17" s="398">
        <f>IF(OR(ｱ.燃え殻!D32&gt;0,ｱ.燃え殻!D32&lt;0),ｱ.燃え殻!D32,IF(G$19&gt;0,"0",0))</f>
        <v>0</v>
      </c>
      <c r="H17" s="398" t="str">
        <f>IF(OR(ｲ.汚泥!D32&gt;0,ｲ.汚泥!D32&lt;0),ｲ.汚泥!D32,IF(H$19&gt;0,"0",0))</f>
        <v>0</v>
      </c>
      <c r="I17" s="398" t="str">
        <f>IF(OR(ｳ.廃油!D32&gt;0,ｳ.廃油!D32&lt;0),ｳ.廃油!D32,IF(I$19&gt;0,"0",0))</f>
        <v>0</v>
      </c>
      <c r="J17" s="398" t="str">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f>IF(OR(ﾄ.混合廃棄物その他!D32&gt;0,ﾄ.混合廃棄物その他!D32&lt;0),ﾄ.混合廃棄物その他!D32,IF(Z$19&gt;0,"0",0))</f>
        <v>0</v>
      </c>
      <c r="AA17" s="400" t="str">
        <f t="shared" si="0"/>
        <v>0</v>
      </c>
    </row>
    <row r="18" spans="2:27" ht="20.399999999999999"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t="str">
        <f>IF(OR(ｳ.廃油!D33&gt;0,ｳ.廃油!D33&lt;0),ｳ.廃油!D33,IF(I$19&gt;0,"0",0))</f>
        <v>0</v>
      </c>
      <c r="J18" s="401" t="str">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0</v>
      </c>
      <c r="AA18" s="403" t="str">
        <f t="shared" si="0"/>
        <v>0</v>
      </c>
    </row>
    <row r="19" spans="2:27" ht="20.399999999999999" customHeight="1" thickTop="1">
      <c r="B19" s="181"/>
      <c r="C19" s="186" t="s">
        <v>334</v>
      </c>
      <c r="D19" s="807" t="s">
        <v>335</v>
      </c>
      <c r="E19" s="807"/>
      <c r="F19" s="808"/>
      <c r="G19" s="404">
        <f t="shared" ref="G19:Z19" si="1">+G41+G25+G23+G22+G21-G20</f>
        <v>0</v>
      </c>
      <c r="H19" s="404">
        <f t="shared" si="1"/>
        <v>37532</v>
      </c>
      <c r="I19" s="404">
        <f t="shared" si="1"/>
        <v>0.7</v>
      </c>
      <c r="J19" s="404">
        <f t="shared" si="1"/>
        <v>24</v>
      </c>
      <c r="K19" s="404">
        <f t="shared" si="1"/>
        <v>0</v>
      </c>
      <c r="L19" s="404">
        <f t="shared" si="1"/>
        <v>3.9</v>
      </c>
      <c r="M19" s="404">
        <f t="shared" si="1"/>
        <v>0</v>
      </c>
      <c r="N19" s="404">
        <f t="shared" si="1"/>
        <v>1.1000000000000001</v>
      </c>
      <c r="O19" s="404">
        <f t="shared" si="1"/>
        <v>0</v>
      </c>
      <c r="P19" s="404">
        <f t="shared" si="1"/>
        <v>0</v>
      </c>
      <c r="Q19" s="404">
        <f t="shared" si="1"/>
        <v>0</v>
      </c>
      <c r="R19" s="404">
        <f t="shared" si="1"/>
        <v>0</v>
      </c>
      <c r="S19" s="404">
        <f t="shared" si="1"/>
        <v>15.9</v>
      </c>
      <c r="T19" s="404">
        <f t="shared" si="1"/>
        <v>0.30000000000000004</v>
      </c>
      <c r="U19" s="404">
        <f t="shared" si="1"/>
        <v>0</v>
      </c>
      <c r="V19" s="404">
        <f t="shared" si="1"/>
        <v>0</v>
      </c>
      <c r="W19" s="404">
        <f t="shared" si="1"/>
        <v>0</v>
      </c>
      <c r="X19" s="404">
        <f t="shared" si="1"/>
        <v>0</v>
      </c>
      <c r="Y19" s="404">
        <f t="shared" si="1"/>
        <v>0</v>
      </c>
      <c r="Z19" s="405">
        <f t="shared" si="1"/>
        <v>0</v>
      </c>
      <c r="AA19" s="406">
        <f t="shared" ref="AA19:AA25" si="2">SUM(G19:Z19)</f>
        <v>37577.9</v>
      </c>
    </row>
    <row r="20" spans="2:27" ht="20.399999999999999" customHeight="1" thickBot="1">
      <c r="B20" s="182"/>
      <c r="C20" s="234" t="s">
        <v>233</v>
      </c>
      <c r="D20" s="809" t="s">
        <v>234</v>
      </c>
      <c r="E20" s="809"/>
      <c r="F20" s="810"/>
      <c r="G20" s="407">
        <f>+ｱ.燃え殻!$F$15</f>
        <v>0</v>
      </c>
      <c r="H20" s="407">
        <f>+ｲ.汚泥!$F$15</f>
        <v>3544</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3544</v>
      </c>
    </row>
    <row r="21" spans="2:27" ht="20.399999999999999"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399999999999999"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399999999999999"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399999999999999"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399999999999999"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399999999999999"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399999999999999"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399999999999999"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399999999999999"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399999999999999"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399999999999999"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399999999999999"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399999999999999"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399999999999999"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399999999999999"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399999999999999"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399999999999999"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399999999999999"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399999999999999"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399999999999999"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399999999999999" customHeight="1">
      <c r="B41" s="182"/>
      <c r="C41" s="821" t="s">
        <v>173</v>
      </c>
      <c r="D41" s="136" t="s">
        <v>179</v>
      </c>
      <c r="E41" s="828" t="s">
        <v>236</v>
      </c>
      <c r="F41" s="829"/>
      <c r="G41" s="440">
        <f t="shared" ref="G41:Z41" si="8">+G42+G46</f>
        <v>0</v>
      </c>
      <c r="H41" s="440">
        <f t="shared" si="8"/>
        <v>41076</v>
      </c>
      <c r="I41" s="440">
        <f t="shared" si="8"/>
        <v>0.7</v>
      </c>
      <c r="J41" s="440">
        <f t="shared" si="8"/>
        <v>24</v>
      </c>
      <c r="K41" s="440">
        <f t="shared" si="8"/>
        <v>0</v>
      </c>
      <c r="L41" s="440">
        <f t="shared" si="8"/>
        <v>3.9</v>
      </c>
      <c r="M41" s="440">
        <f t="shared" si="8"/>
        <v>0</v>
      </c>
      <c r="N41" s="440">
        <f t="shared" si="8"/>
        <v>1.1000000000000001</v>
      </c>
      <c r="O41" s="440">
        <f t="shared" si="8"/>
        <v>0</v>
      </c>
      <c r="P41" s="440">
        <f t="shared" si="8"/>
        <v>0</v>
      </c>
      <c r="Q41" s="440">
        <f t="shared" si="8"/>
        <v>0</v>
      </c>
      <c r="R41" s="440">
        <f t="shared" si="8"/>
        <v>0</v>
      </c>
      <c r="S41" s="440">
        <f t="shared" si="8"/>
        <v>15.9</v>
      </c>
      <c r="T41" s="440">
        <f t="shared" si="8"/>
        <v>0.30000000000000004</v>
      </c>
      <c r="U41" s="440">
        <f t="shared" si="8"/>
        <v>0</v>
      </c>
      <c r="V41" s="440">
        <f t="shared" si="8"/>
        <v>0</v>
      </c>
      <c r="W41" s="440">
        <f t="shared" si="8"/>
        <v>0</v>
      </c>
      <c r="X41" s="440">
        <f t="shared" si="8"/>
        <v>0</v>
      </c>
      <c r="Y41" s="440">
        <f t="shared" si="8"/>
        <v>0</v>
      </c>
      <c r="Z41" s="441">
        <f t="shared" si="8"/>
        <v>0</v>
      </c>
      <c r="AA41" s="442">
        <f t="shared" si="4"/>
        <v>41121.9</v>
      </c>
    </row>
    <row r="42" spans="2:27" ht="20.399999999999999" customHeight="1">
      <c r="B42" s="182"/>
      <c r="C42" s="821"/>
      <c r="D42" s="224"/>
      <c r="E42" s="222" t="s">
        <v>262</v>
      </c>
      <c r="F42" s="461"/>
      <c r="G42" s="431">
        <f t="shared" ref="G42:Z42" si="9">SUM(G43:G45)</f>
        <v>0</v>
      </c>
      <c r="H42" s="431">
        <f t="shared" si="9"/>
        <v>41076</v>
      </c>
      <c r="I42" s="431">
        <f t="shared" si="9"/>
        <v>0.7</v>
      </c>
      <c r="J42" s="431">
        <f t="shared" si="9"/>
        <v>24</v>
      </c>
      <c r="K42" s="431">
        <f t="shared" si="9"/>
        <v>0</v>
      </c>
      <c r="L42" s="431">
        <f t="shared" si="9"/>
        <v>3.9</v>
      </c>
      <c r="M42" s="431">
        <f t="shared" si="9"/>
        <v>0</v>
      </c>
      <c r="N42" s="431">
        <f t="shared" si="9"/>
        <v>1.1000000000000001</v>
      </c>
      <c r="O42" s="431">
        <f t="shared" si="9"/>
        <v>0</v>
      </c>
      <c r="P42" s="431">
        <f t="shared" si="9"/>
        <v>0</v>
      </c>
      <c r="Q42" s="431">
        <f t="shared" si="9"/>
        <v>0</v>
      </c>
      <c r="R42" s="431">
        <f t="shared" si="9"/>
        <v>0</v>
      </c>
      <c r="S42" s="431">
        <f t="shared" si="9"/>
        <v>15.9</v>
      </c>
      <c r="T42" s="431">
        <f t="shared" si="9"/>
        <v>0.30000000000000004</v>
      </c>
      <c r="U42" s="431">
        <f t="shared" si="9"/>
        <v>0</v>
      </c>
      <c r="V42" s="431">
        <f t="shared" si="9"/>
        <v>0</v>
      </c>
      <c r="W42" s="431">
        <f t="shared" si="9"/>
        <v>0</v>
      </c>
      <c r="X42" s="431">
        <f t="shared" si="9"/>
        <v>0</v>
      </c>
      <c r="Y42" s="431">
        <f t="shared" si="9"/>
        <v>0</v>
      </c>
      <c r="Z42" s="432">
        <f t="shared" si="9"/>
        <v>0</v>
      </c>
      <c r="AA42" s="433">
        <f t="shared" si="4"/>
        <v>41121.9</v>
      </c>
    </row>
    <row r="43" spans="2:27" ht="20.399999999999999" customHeight="1">
      <c r="B43" s="182"/>
      <c r="C43" s="821"/>
      <c r="D43" s="225"/>
      <c r="E43" s="220"/>
      <c r="F43" s="218" t="s">
        <v>235</v>
      </c>
      <c r="G43" s="434">
        <f>+ｱ.燃え殻!$AA$28</f>
        <v>0</v>
      </c>
      <c r="H43" s="434">
        <f>+ｲ.汚泥!$AA$28</f>
        <v>41076</v>
      </c>
      <c r="I43" s="434">
        <f>+ｳ.廃油!$AA$28</f>
        <v>0.7</v>
      </c>
      <c r="J43" s="434">
        <f>+ｴ.廃酸!$AA$28</f>
        <v>0</v>
      </c>
      <c r="K43" s="434">
        <f>+ｵ.廃ｱﾙｶﾘ!$AA$28</f>
        <v>0</v>
      </c>
      <c r="L43" s="434">
        <f>+ｶ.廃ﾌﾟﾗ類!$AA$28</f>
        <v>3.9</v>
      </c>
      <c r="M43" s="434">
        <f>+ｷ.紙くず!$AA$28</f>
        <v>0</v>
      </c>
      <c r="N43" s="434">
        <f>+ｸ.木くず!$AA$28</f>
        <v>1.1000000000000001</v>
      </c>
      <c r="O43" s="434">
        <f>+ｹ.繊維くず!$AA$28</f>
        <v>0</v>
      </c>
      <c r="P43" s="434">
        <f>+ｺ.動植物性残さ!$AA$28</f>
        <v>0</v>
      </c>
      <c r="Q43" s="434">
        <f>+ｻ.動物系固形不要物!$AA$28</f>
        <v>0</v>
      </c>
      <c r="R43" s="434">
        <f>+ｼ.ｺﾞﾑくず!$AA$28</f>
        <v>0</v>
      </c>
      <c r="S43" s="434">
        <f>+ｽ.金属くず!$AA$28</f>
        <v>15.9</v>
      </c>
      <c r="T43" s="434">
        <f>+ｾ.ｶﾞﾗｽ･ｺﾝｸﾘ･陶磁器くず!$AA$28</f>
        <v>0.2</v>
      </c>
      <c r="U43" s="434">
        <f>+ｿ.鉱さい!$AA$28</f>
        <v>0</v>
      </c>
      <c r="V43" s="434">
        <f>+ﾀ.がれき類!$AA$28</f>
        <v>0</v>
      </c>
      <c r="W43" s="434">
        <f>+ﾁ.動物のふん尿!$AA$28</f>
        <v>0</v>
      </c>
      <c r="X43" s="434">
        <f>+ﾂ.動物の死体!$AA$28</f>
        <v>0</v>
      </c>
      <c r="Y43" s="434">
        <f>+ﾃ.ばいじん!$AA$28</f>
        <v>0</v>
      </c>
      <c r="Z43" s="435">
        <f>+ﾄ.混合廃棄物その他!$AA$28</f>
        <v>0</v>
      </c>
      <c r="AA43" s="436">
        <f t="shared" si="4"/>
        <v>41097.799999999996</v>
      </c>
    </row>
    <row r="44" spans="2:27" ht="20.399999999999999" customHeight="1">
      <c r="B44" s="182"/>
      <c r="C44" s="821"/>
      <c r="D44" s="225"/>
      <c r="E44" s="220"/>
      <c r="F44" s="218" t="s">
        <v>261</v>
      </c>
      <c r="G44" s="434">
        <f>+ｱ.燃え殻!$AA$29</f>
        <v>0</v>
      </c>
      <c r="H44" s="434">
        <f>+ｲ.汚泥!$AA$29</f>
        <v>0</v>
      </c>
      <c r="I44" s="434">
        <f>+ｳ.廃油!$AA$29</f>
        <v>0</v>
      </c>
      <c r="J44" s="434">
        <f>+ｴ.廃酸!$AA$29</f>
        <v>24</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0.1</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24.1</v>
      </c>
    </row>
    <row r="45" spans="2:27" ht="20.399999999999999"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399999999999999"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399999999999999" customHeight="1">
      <c r="B47" s="182"/>
      <c r="C47" s="135" t="s">
        <v>237</v>
      </c>
      <c r="D47" s="826" t="s">
        <v>294</v>
      </c>
      <c r="E47" s="826"/>
      <c r="F47" s="827"/>
      <c r="G47" s="443">
        <f>+ｱ.燃え殻!$AL$27</f>
        <v>0</v>
      </c>
      <c r="H47" s="443">
        <f>+ｲ.汚泥!$AL$27</f>
        <v>41076</v>
      </c>
      <c r="I47" s="443">
        <f>+ｳ.廃油!$AL$27</f>
        <v>0.7</v>
      </c>
      <c r="J47" s="443">
        <f>+ｴ.廃酸!$AL$27</f>
        <v>24</v>
      </c>
      <c r="K47" s="443">
        <f>+ｵ.廃ｱﾙｶﾘ!$AL$27</f>
        <v>0</v>
      </c>
      <c r="L47" s="443">
        <f>+ｶ.廃ﾌﾟﾗ類!$AL$27</f>
        <v>3.9</v>
      </c>
      <c r="M47" s="443">
        <f>+ｷ.紙くず!$AL$27</f>
        <v>0</v>
      </c>
      <c r="N47" s="443">
        <f>+ｸ.木くず!$AL$27</f>
        <v>1.1000000000000001</v>
      </c>
      <c r="O47" s="443">
        <f>+ｹ.繊維くず!$AL$27</f>
        <v>0</v>
      </c>
      <c r="P47" s="443">
        <f>+ｺ.動植物性残さ!$AL$27</f>
        <v>0</v>
      </c>
      <c r="Q47" s="443">
        <f>+ｻ.動物系固形不要物!$AL$27</f>
        <v>0</v>
      </c>
      <c r="R47" s="443">
        <f>+ｼ.ｺﾞﾑくず!$AL$27</f>
        <v>0</v>
      </c>
      <c r="S47" s="443">
        <f>+ｽ.金属くず!$AL$27</f>
        <v>15.9</v>
      </c>
      <c r="T47" s="443">
        <f>+ｾ.ｶﾞﾗｽ･ｺﾝｸﾘ･陶磁器くず!$AL$27</f>
        <v>0.30000000000000004</v>
      </c>
      <c r="U47" s="443">
        <f>+ｿ.鉱さい!$AL$27</f>
        <v>0</v>
      </c>
      <c r="V47" s="443">
        <f>+ﾀ.がれき類!$AL$27</f>
        <v>0</v>
      </c>
      <c r="W47" s="443">
        <f>+ﾁ.動物のふん尿!$AL$27</f>
        <v>0</v>
      </c>
      <c r="X47" s="443">
        <f>+ﾂ.動物の死体!$AL$27</f>
        <v>0</v>
      </c>
      <c r="Y47" s="443">
        <f>+ﾃ.ばいじん!$AL$27</f>
        <v>0</v>
      </c>
      <c r="Z47" s="444">
        <f>+ﾄ.混合廃棄物その他!$AL$27</f>
        <v>0</v>
      </c>
      <c r="AA47" s="445">
        <f t="shared" si="4"/>
        <v>41121.9</v>
      </c>
    </row>
    <row r="48" spans="2:27" ht="20.399999999999999"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399999999999999" customHeight="1">
      <c r="B49" s="182"/>
      <c r="C49" s="188"/>
      <c r="D49" s="504" t="s">
        <v>190</v>
      </c>
      <c r="E49" s="813" t="s">
        <v>239</v>
      </c>
      <c r="F49" s="814"/>
      <c r="G49" s="517">
        <f>+ｱ.燃え殻!$AS$24</f>
        <v>0</v>
      </c>
      <c r="H49" s="517">
        <f>+ｲ.汚泥!$AS$24</f>
        <v>41076</v>
      </c>
      <c r="I49" s="517">
        <f>+ｳ.廃油!$AS$24</f>
        <v>0.7</v>
      </c>
      <c r="J49" s="517">
        <f>+ｴ.廃酸!$AS$24</f>
        <v>0</v>
      </c>
      <c r="K49" s="517">
        <f>+ｵ.廃ｱﾙｶﾘ!$AS$24</f>
        <v>0</v>
      </c>
      <c r="L49" s="517">
        <f>+ｶ.廃ﾌﾟﾗ類!$AS$24</f>
        <v>3.9</v>
      </c>
      <c r="M49" s="517">
        <f>+ｷ.紙くず!$AS$24</f>
        <v>0</v>
      </c>
      <c r="N49" s="517">
        <f>+ｸ.木くず!$AS$24</f>
        <v>1.1000000000000001</v>
      </c>
      <c r="O49" s="517">
        <f>+ｹ.繊維くず!$AS$24</f>
        <v>0</v>
      </c>
      <c r="P49" s="517">
        <f>+ｺ.動植物性残さ!$AS$24</f>
        <v>0</v>
      </c>
      <c r="Q49" s="517">
        <f>+ｻ.動物系固形不要物!$AS$24</f>
        <v>0</v>
      </c>
      <c r="R49" s="517">
        <f>+ｼ.ｺﾞﾑくず!$AS$24</f>
        <v>0</v>
      </c>
      <c r="S49" s="517">
        <f>+ｽ.金属くず!$AS$24</f>
        <v>15.9</v>
      </c>
      <c r="T49" s="517">
        <f>+ｾ.ｶﾞﾗｽ･ｺﾝｸﾘ･陶磁器くず!$AS$24</f>
        <v>0.2</v>
      </c>
      <c r="U49" s="517">
        <f>+ｿ.鉱さい!$AS$24</f>
        <v>0</v>
      </c>
      <c r="V49" s="517">
        <f>+ﾀ.がれき類!$AS$24</f>
        <v>0</v>
      </c>
      <c r="W49" s="517">
        <f>+ﾁ.動物のふん尿!$AS$24</f>
        <v>0</v>
      </c>
      <c r="X49" s="517">
        <f>+ﾂ.動物の死体!$AS$24</f>
        <v>0</v>
      </c>
      <c r="Y49" s="517">
        <f>+ﾃ.ばいじん!$AS$24</f>
        <v>0</v>
      </c>
      <c r="Z49" s="518">
        <f>+ﾄ.混合廃棄物その他!$AS$24</f>
        <v>0</v>
      </c>
      <c r="AA49" s="519">
        <f t="shared" si="4"/>
        <v>41097.799999999996</v>
      </c>
    </row>
    <row r="50" spans="2:27" ht="20.399999999999999" customHeight="1">
      <c r="B50" s="182"/>
      <c r="C50" s="188"/>
      <c r="D50" s="505"/>
      <c r="E50" s="830" t="s">
        <v>449</v>
      </c>
      <c r="F50" s="831"/>
      <c r="G50" s="506"/>
      <c r="H50" s="506"/>
      <c r="I50" s="506"/>
      <c r="J50" s="506"/>
      <c r="K50" s="506"/>
      <c r="L50" s="449">
        <f>ｶ.廃ﾌﾟﾗ類!AU18</f>
        <v>0.1</v>
      </c>
      <c r="M50" s="506"/>
      <c r="N50" s="506"/>
      <c r="O50" s="506"/>
      <c r="P50" s="506"/>
      <c r="Q50" s="506"/>
      <c r="R50" s="506"/>
      <c r="S50" s="506"/>
      <c r="T50" s="506"/>
      <c r="U50" s="506"/>
      <c r="V50" s="506"/>
      <c r="W50" s="506"/>
      <c r="X50" s="506"/>
      <c r="Y50" s="506"/>
      <c r="Z50" s="528"/>
      <c r="AA50" s="450">
        <f t="shared" si="4"/>
        <v>0.1</v>
      </c>
    </row>
    <row r="51" spans="2:27" ht="20.399999999999999"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399999999999999" customHeight="1">
      <c r="B52" s="182"/>
      <c r="C52" s="188"/>
      <c r="D52" s="505"/>
      <c r="E52" s="830" t="s">
        <v>451</v>
      </c>
      <c r="F52" s="831"/>
      <c r="G52" s="510"/>
      <c r="H52" s="510"/>
      <c r="I52" s="510"/>
      <c r="J52" s="510"/>
      <c r="K52" s="510"/>
      <c r="L52" s="449">
        <f>ｶ.廃ﾌﾟﾗ類!AU20</f>
        <v>3.8</v>
      </c>
      <c r="M52" s="510"/>
      <c r="N52" s="510"/>
      <c r="O52" s="510"/>
      <c r="P52" s="510"/>
      <c r="Q52" s="510"/>
      <c r="R52" s="510"/>
      <c r="S52" s="510"/>
      <c r="T52" s="510"/>
      <c r="U52" s="510"/>
      <c r="V52" s="510"/>
      <c r="W52" s="510"/>
      <c r="X52" s="510"/>
      <c r="Y52" s="510"/>
      <c r="Z52" s="528"/>
      <c r="AA52" s="450">
        <f t="shared" si="4"/>
        <v>3.8</v>
      </c>
    </row>
    <row r="53" spans="2:27" ht="20.399999999999999"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399999999999999"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399999999999999"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95"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80246</v>
      </c>
      <c r="I63" s="501">
        <f t="shared" si="10"/>
        <v>2.7</v>
      </c>
      <c r="J63" s="501">
        <f t="shared" si="10"/>
        <v>54</v>
      </c>
      <c r="K63" s="501">
        <f t="shared" si="10"/>
        <v>0</v>
      </c>
      <c r="L63" s="501">
        <f t="shared" si="10"/>
        <v>8.9</v>
      </c>
      <c r="M63" s="501">
        <f t="shared" si="10"/>
        <v>0</v>
      </c>
      <c r="N63" s="501">
        <f t="shared" si="10"/>
        <v>11.1</v>
      </c>
      <c r="O63" s="501">
        <f t="shared" si="10"/>
        <v>0</v>
      </c>
      <c r="P63" s="501">
        <f t="shared" si="10"/>
        <v>0</v>
      </c>
      <c r="Q63" s="501">
        <f t="shared" si="10"/>
        <v>0</v>
      </c>
      <c r="R63" s="501">
        <f t="shared" si="10"/>
        <v>0</v>
      </c>
      <c r="S63" s="501">
        <f t="shared" si="10"/>
        <v>30.9</v>
      </c>
      <c r="T63" s="501">
        <f t="shared" si="10"/>
        <v>21.3</v>
      </c>
      <c r="U63" s="501">
        <f t="shared" si="10"/>
        <v>0</v>
      </c>
      <c r="V63" s="501">
        <f t="shared" si="10"/>
        <v>50</v>
      </c>
      <c r="W63" s="501">
        <f t="shared" si="10"/>
        <v>0</v>
      </c>
      <c r="X63" s="501">
        <f t="shared" si="10"/>
        <v>0</v>
      </c>
      <c r="Y63" s="501">
        <f t="shared" si="10"/>
        <v>0</v>
      </c>
      <c r="Z63" s="501">
        <f t="shared" si="10"/>
        <v>4</v>
      </c>
      <c r="AA63" s="502">
        <f>+AA9+AA19+AA20</f>
        <v>80428.899999999994</v>
      </c>
    </row>
    <row r="64" spans="2:27" s="499" customFormat="1" ht="13.2">
      <c r="F64" s="503"/>
    </row>
    <row r="65" spans="6:6" s="499" customFormat="1" ht="13.2">
      <c r="F65" s="503"/>
    </row>
    <row r="66" spans="6:6" s="499" customFormat="1" ht="13.2">
      <c r="F66" s="503"/>
    </row>
    <row r="67" spans="6:6" s="499" customFormat="1" ht="13.2">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3203125" style="26" hidden="1" customWidth="1"/>
    <col min="2" max="2" width="3.33203125" style="26" customWidth="1"/>
    <col min="3" max="3" width="3.33203125" style="235" customWidth="1"/>
    <col min="4" max="4" width="2.6640625" style="235" customWidth="1"/>
    <col min="5" max="5" width="9.6640625" style="235" customWidth="1"/>
    <col min="6" max="6" width="2.77734375" style="235" customWidth="1"/>
    <col min="7" max="7" width="6.77734375" style="235" customWidth="1"/>
    <col min="8" max="8" width="13.77734375" style="235" customWidth="1"/>
    <col min="9" max="9" width="5.77734375" style="235" customWidth="1"/>
    <col min="10" max="10" width="3.77734375" style="235" customWidth="1"/>
    <col min="11" max="11" width="10.77734375" style="235" customWidth="1"/>
    <col min="12" max="12" width="6.77734375" style="235" customWidth="1"/>
    <col min="13" max="13" width="7.77734375" style="235" customWidth="1"/>
    <col min="14" max="14" width="6.77734375" style="235" customWidth="1"/>
    <col min="15" max="15" width="7.77734375" style="235" customWidth="1"/>
    <col min="16" max="16" width="2.21875" style="44" customWidth="1"/>
    <col min="17" max="24" width="9" style="46"/>
    <col min="25" max="16384" width="9" style="44"/>
  </cols>
  <sheetData>
    <row r="1" spans="1:16" ht="16.2" customHeight="1">
      <c r="C1" s="84" t="s">
        <v>272</v>
      </c>
    </row>
    <row r="2" spans="1:16" ht="16.2" customHeight="1">
      <c r="C2" s="84"/>
    </row>
    <row r="3" spans="1:16" ht="13.95" customHeight="1" thickBot="1">
      <c r="O3" s="240" t="s">
        <v>158</v>
      </c>
    </row>
    <row r="4" spans="1:16" ht="13.2">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2">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99999999999999" customHeight="1">
      <c r="C10" s="248"/>
      <c r="D10" s="249"/>
      <c r="E10" s="249"/>
      <c r="F10" s="249"/>
      <c r="G10" s="249"/>
      <c r="H10" s="249"/>
      <c r="I10" s="249"/>
      <c r="J10" s="249"/>
      <c r="K10" s="249"/>
      <c r="L10" s="249"/>
      <c r="M10" s="249"/>
      <c r="N10" s="249"/>
      <c r="O10" s="250"/>
    </row>
    <row r="11" spans="1:16" ht="13.2">
      <c r="C11" s="248"/>
      <c r="D11" s="249"/>
      <c r="E11" s="249"/>
      <c r="F11" s="249"/>
      <c r="G11" s="249"/>
      <c r="H11" s="249"/>
      <c r="I11" s="249"/>
      <c r="J11" s="249"/>
      <c r="K11" s="249"/>
      <c r="L11" s="907" t="str">
        <f>+表紙!L34</f>
        <v>令和  ７年  ６月１２日</v>
      </c>
      <c r="M11" s="908"/>
      <c r="N11" s="908"/>
      <c r="O11" s="909"/>
    </row>
    <row r="12" spans="1:16" ht="13.2" customHeight="1">
      <c r="C12" s="248"/>
      <c r="D12" s="249"/>
      <c r="E12" s="249"/>
      <c r="F12" s="249"/>
      <c r="G12" s="249"/>
      <c r="H12" s="249"/>
      <c r="I12" s="249"/>
      <c r="J12" s="249"/>
      <c r="K12" s="249"/>
      <c r="L12" s="249"/>
      <c r="M12" s="249"/>
      <c r="N12" s="249"/>
      <c r="O12" s="251"/>
    </row>
    <row r="13" spans="1:16" ht="13.2">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2"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横浜市保土ケ谷区川島町522番地</v>
      </c>
      <c r="K16" s="896"/>
      <c r="L16" s="897"/>
      <c r="M16" s="897"/>
      <c r="N16" s="897"/>
      <c r="O16" s="898"/>
    </row>
    <row r="17" spans="1:48" ht="26.25" customHeight="1">
      <c r="C17" s="248"/>
      <c r="D17" s="249"/>
      <c r="E17" s="249"/>
      <c r="F17" s="249"/>
      <c r="G17" s="249"/>
      <c r="H17" s="253" t="s">
        <v>7</v>
      </c>
      <c r="I17" s="253"/>
      <c r="J17" s="896" t="str">
        <f>+表紙!J40</f>
        <v>横浜市水道局西谷浄水場 場長 木下　昌也</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045（371）5335</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横浜市水道局　西谷浄水場</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2044</v>
      </c>
      <c r="N25" s="882"/>
      <c r="O25" s="883"/>
    </row>
    <row r="26" spans="1:48" ht="18" customHeight="1">
      <c r="C26" s="862" t="s">
        <v>11</v>
      </c>
      <c r="D26" s="863"/>
      <c r="E26" s="864"/>
      <c r="F26" s="856" t="str">
        <f>+表紙!F49</f>
        <v>横浜市保土ケ谷区川島町５２２番地</v>
      </c>
      <c r="G26" s="857"/>
      <c r="H26" s="857"/>
      <c r="I26" s="857"/>
      <c r="J26" s="857"/>
      <c r="K26" s="857"/>
      <c r="L26" s="139" t="s">
        <v>172</v>
      </c>
      <c r="M26" s="258"/>
      <c r="N26" s="860" t="str">
        <f>IF(+表紙!N49="","",+表紙!N49)</f>
        <v>045（371）5335</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Ｆ－電気・ガス・熱供給・水道業</v>
      </c>
      <c r="G29" s="885"/>
      <c r="H29" s="885"/>
      <c r="I29" s="885"/>
      <c r="J29" s="369" t="s">
        <v>47</v>
      </c>
      <c r="K29" s="369"/>
      <c r="L29" s="886" t="str">
        <f>+表紙!L52</f>
        <v>水道業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0</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t="str">
        <f>+表紙!F58</f>
        <v>浄水処理量　192,000m3/日　程度</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79</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39307</v>
      </c>
      <c r="I40" s="292" t="s">
        <v>4</v>
      </c>
      <c r="J40" s="623" t="s">
        <v>324</v>
      </c>
      <c r="K40" s="624"/>
      <c r="L40" s="625"/>
      <c r="M40" s="841">
        <f>+表紙!M63</f>
        <v>42307</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t="str">
        <f>+表紙!M64</f>
        <v>0</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42052</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5"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2">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2" customHeight="1">
      <c r="A54" s="44"/>
      <c r="B54" s="44"/>
      <c r="C54" s="197">
        <v>3</v>
      </c>
      <c r="D54" s="606" t="s">
        <v>443</v>
      </c>
      <c r="E54" s="606"/>
      <c r="F54" s="606"/>
      <c r="G54" s="606"/>
      <c r="H54" s="606"/>
      <c r="I54" s="606"/>
      <c r="J54" s="606"/>
      <c r="K54" s="606"/>
      <c r="L54" s="606"/>
      <c r="M54" s="606"/>
      <c r="N54" s="606"/>
      <c r="O54" s="607"/>
    </row>
    <row r="55" spans="1:48" ht="28.2"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2"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2" customHeight="1">
      <c r="A68" s="44"/>
      <c r="B68" s="44"/>
      <c r="C68" s="197"/>
      <c r="D68" s="198" t="s">
        <v>310</v>
      </c>
      <c r="E68" s="606" t="s">
        <v>408</v>
      </c>
      <c r="F68" s="606"/>
      <c r="G68" s="606"/>
      <c r="H68" s="606"/>
      <c r="I68" s="606"/>
      <c r="J68" s="606"/>
      <c r="K68" s="606"/>
      <c r="L68" s="606"/>
      <c r="M68" s="606"/>
      <c r="N68" s="606"/>
      <c r="O68" s="607"/>
    </row>
    <row r="69" spans="1:16" ht="28.2" customHeight="1">
      <c r="A69" s="44"/>
      <c r="B69" s="44"/>
      <c r="C69" s="197"/>
      <c r="D69" s="198" t="s">
        <v>311</v>
      </c>
      <c r="E69" s="606" t="s">
        <v>316</v>
      </c>
      <c r="F69" s="606"/>
      <c r="G69" s="606"/>
      <c r="H69" s="606"/>
      <c r="I69" s="606"/>
      <c r="J69" s="606"/>
      <c r="K69" s="606"/>
      <c r="L69" s="606"/>
      <c r="M69" s="606"/>
      <c r="N69" s="606"/>
      <c r="O69" s="607"/>
    </row>
    <row r="70" spans="1:16" ht="28.2"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2"/>
  <cols>
    <col min="2" max="2" width="17.6640625" customWidth="1"/>
    <col min="3" max="3" width="65.6640625" customWidth="1"/>
    <col min="4" max="4" width="1.6640625" customWidth="1"/>
  </cols>
  <sheetData>
    <row r="2" spans="2:4">
      <c r="B2" t="s">
        <v>162</v>
      </c>
    </row>
    <row r="4" spans="2:4" ht="65.099999999999994" customHeight="1">
      <c r="B4" s="919" t="s">
        <v>170</v>
      </c>
      <c r="C4" s="919"/>
    </row>
    <row r="5" spans="2:4" ht="13.8" thickBot="1">
      <c r="B5" s="7"/>
    </row>
    <row r="6" spans="2:4">
      <c r="B6" s="111" t="s">
        <v>160</v>
      </c>
      <c r="C6" s="8" t="s">
        <v>161</v>
      </c>
    </row>
    <row r="7" spans="2:4" ht="114.9"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22" zoomScaleNormal="100" workbookViewId="0">
      <selection activeCell="C40" sqref="C40"/>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　西谷浄水場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37532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3544</v>
      </c>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39170</v>
      </c>
      <c r="E24" s="684"/>
      <c r="F24" s="684"/>
      <c r="G24" s="211" t="s">
        <v>198</v>
      </c>
      <c r="H24" s="673">
        <f>+F12</f>
        <v>37532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41076</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41076</v>
      </c>
      <c r="Q27" s="733"/>
      <c r="R27" s="733"/>
      <c r="S27" s="733"/>
      <c r="T27" s="54" t="s">
        <v>38</v>
      </c>
      <c r="U27" s="74"/>
      <c r="V27" s="74"/>
      <c r="Y27" s="72" t="s">
        <v>39</v>
      </c>
      <c r="Z27" s="75"/>
      <c r="AH27" s="63"/>
      <c r="AI27" s="63"/>
      <c r="AJ27" s="63"/>
      <c r="AK27" s="63"/>
      <c r="AL27" s="703">
        <f>+AH18+P27</f>
        <v>41076</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41076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42170</v>
      </c>
      <c r="E29" s="684"/>
      <c r="F29" s="684"/>
      <c r="G29" s="211" t="s">
        <v>198</v>
      </c>
      <c r="H29" s="673">
        <f>+AL27</f>
        <v>41076</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41076</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42000</v>
      </c>
      <c r="E31" s="684"/>
      <c r="F31" s="684"/>
      <c r="G31" s="211" t="s">
        <v>198</v>
      </c>
      <c r="H31" s="673">
        <f>+AS24</f>
        <v>41076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25" zoomScaleNormal="100" workbookViewId="0">
      <selection activeCell="AA29" sqref="AA29:AE29"/>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　西谷浄水場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v>
      </c>
      <c r="E24" s="684"/>
      <c r="F24" s="684"/>
      <c r="G24" s="211" t="s">
        <v>198</v>
      </c>
      <c r="H24" s="673">
        <f>+F12</f>
        <v>0.7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0.7</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0.7</v>
      </c>
      <c r="Q27" s="733"/>
      <c r="R27" s="733"/>
      <c r="S27" s="733"/>
      <c r="T27" s="54" t="s">
        <v>38</v>
      </c>
      <c r="U27" s="74"/>
      <c r="V27" s="74"/>
      <c r="Y27" s="72" t="s">
        <v>39</v>
      </c>
      <c r="Z27" s="75"/>
      <c r="AH27" s="63"/>
      <c r="AI27" s="63"/>
      <c r="AJ27" s="63"/>
      <c r="AK27" s="63"/>
      <c r="AL27" s="703">
        <f>+AH18+P27</f>
        <v>0.7</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0.7</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v>
      </c>
      <c r="E29" s="684"/>
      <c r="F29" s="684"/>
      <c r="G29" s="211" t="s">
        <v>198</v>
      </c>
      <c r="H29" s="673">
        <f>+AL27</f>
        <v>0.7</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0.7</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2</v>
      </c>
      <c r="E31" s="684"/>
      <c r="F31" s="684"/>
      <c r="G31" s="211" t="s">
        <v>198</v>
      </c>
      <c r="H31" s="673">
        <f>+AS24</f>
        <v>0.7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topLeftCell="A13" zoomScaleNormal="100" workbookViewId="0">
      <selection activeCell="D29" sqref="D29:F29"/>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　西谷浄水場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24</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30</v>
      </c>
      <c r="E24" s="684"/>
      <c r="F24" s="684"/>
      <c r="G24" s="211" t="s">
        <v>198</v>
      </c>
      <c r="H24" s="673">
        <f>+F12</f>
        <v>24</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24</v>
      </c>
      <c r="Q27" s="733"/>
      <c r="R27" s="733"/>
      <c r="S27" s="733"/>
      <c r="T27" s="54" t="s">
        <v>38</v>
      </c>
      <c r="U27" s="74"/>
      <c r="V27" s="74"/>
      <c r="Y27" s="72" t="s">
        <v>39</v>
      </c>
      <c r="Z27" s="75"/>
      <c r="AH27" s="63"/>
      <c r="AI27" s="63"/>
      <c r="AJ27" s="63"/>
      <c r="AK27" s="63"/>
      <c r="AL27" s="703">
        <f>+AH18+P27</f>
        <v>24</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30</v>
      </c>
      <c r="E29" s="684"/>
      <c r="F29" s="684"/>
      <c r="G29" s="211" t="s">
        <v>198</v>
      </c>
      <c r="H29" s="673">
        <f>+AL27</f>
        <v>24</v>
      </c>
      <c r="I29" s="674"/>
      <c r="J29" s="211" t="s">
        <v>198</v>
      </c>
      <c r="M29" s="682"/>
      <c r="P29" s="66"/>
      <c r="Q29" s="158"/>
      <c r="R29" s="61" t="s">
        <v>183</v>
      </c>
      <c r="S29" s="728" t="s">
        <v>33</v>
      </c>
      <c r="T29" s="731"/>
      <c r="U29" s="731"/>
      <c r="V29" s="732"/>
      <c r="W29" s="58"/>
      <c r="X29" s="76"/>
      <c r="Y29" s="688" t="s">
        <v>258</v>
      </c>
      <c r="Z29" s="689"/>
      <c r="AA29" s="729">
        <v>24</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24</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topLeftCell="A19"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　西谷浄水場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abSelected="1" topLeftCell="A16" zoomScaleNormal="100" workbookViewId="0">
      <selection activeCell="AU21" sqref="AU21"/>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　西谷浄水場</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2"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3.9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v>0.1</v>
      </c>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v>3.8</v>
      </c>
      <c r="AV20" s="533" t="s">
        <v>198</v>
      </c>
      <c r="AW20" s="759"/>
      <c r="AX20" s="759"/>
    </row>
    <row r="21" spans="2:51"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5</v>
      </c>
      <c r="E24" s="684"/>
      <c r="F24" s="684"/>
      <c r="G24" s="211" t="s">
        <v>198</v>
      </c>
      <c r="H24" s="673">
        <f>+F12</f>
        <v>3.9</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3.9</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3.9</v>
      </c>
      <c r="Q27" s="733"/>
      <c r="R27" s="733"/>
      <c r="S27" s="733"/>
      <c r="T27" s="54" t="s">
        <v>38</v>
      </c>
      <c r="U27" s="74"/>
      <c r="V27" s="74"/>
      <c r="Y27" s="72" t="s">
        <v>39</v>
      </c>
      <c r="Z27" s="75"/>
      <c r="AH27" s="63"/>
      <c r="AI27" s="63"/>
      <c r="AJ27" s="63"/>
      <c r="AK27" s="63"/>
      <c r="AL27" s="703">
        <f>+AH18+P27</f>
        <v>3.9</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5</v>
      </c>
      <c r="E29" s="684"/>
      <c r="F29" s="684"/>
      <c r="G29" s="211" t="s">
        <v>198</v>
      </c>
      <c r="H29" s="673">
        <f>+AL27</f>
        <v>3.9</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v>
      </c>
      <c r="E30" s="684"/>
      <c r="F30" s="684"/>
      <c r="G30" s="211" t="s">
        <v>198</v>
      </c>
      <c r="H30" s="673">
        <f>+AL30</f>
        <v>0</v>
      </c>
      <c r="I30" s="674"/>
      <c r="J30" s="211" t="s">
        <v>198</v>
      </c>
      <c r="M30" s="682"/>
      <c r="P30" s="66"/>
      <c r="R30" s="687">
        <f>+ROUND(AA28,1)+ROUND(AA29,1)+ROUND(AA30,1)</f>
        <v>3.9</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51" ht="27" customHeight="1" thickTop="1" thickBot="1">
      <c r="B31" s="660" t="s">
        <v>226</v>
      </c>
      <c r="C31" s="661"/>
      <c r="D31" s="684">
        <v>5</v>
      </c>
      <c r="E31" s="684"/>
      <c r="F31" s="684"/>
      <c r="G31" s="211" t="s">
        <v>198</v>
      </c>
      <c r="H31" s="673">
        <f>+AS24</f>
        <v>3.9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100</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97.435897435897431</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pageSetup paperSize="9" scale="5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16"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　西谷浄水場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2"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9" zoomScaleNormal="100" workbookViewId="0">
      <selection activeCell="D32" sqref="D32:F32"/>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　西谷浄水場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2"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1.1000000000000001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10</v>
      </c>
      <c r="E24" s="684"/>
      <c r="F24" s="684"/>
      <c r="G24" s="211" t="s">
        <v>198</v>
      </c>
      <c r="H24" s="673">
        <f>+F12</f>
        <v>1.1000000000000001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1.1000000000000001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1.1000000000000001</v>
      </c>
      <c r="Q27" s="733"/>
      <c r="R27" s="733"/>
      <c r="S27" s="733"/>
      <c r="T27" s="54" t="s">
        <v>38</v>
      </c>
      <c r="U27" s="74"/>
      <c r="V27" s="74"/>
      <c r="Y27" s="72" t="s">
        <v>39</v>
      </c>
      <c r="Z27" s="75"/>
      <c r="AH27" s="63"/>
      <c r="AI27" s="63"/>
      <c r="AJ27" s="63"/>
      <c r="AK27" s="63"/>
      <c r="AL27" s="703">
        <f>+AH18+P27</f>
        <v>1.1000000000000001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1.1000000000000001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10</v>
      </c>
      <c r="E29" s="684"/>
      <c r="F29" s="684"/>
      <c r="G29" s="211" t="s">
        <v>198</v>
      </c>
      <c r="H29" s="673">
        <f>+AL27</f>
        <v>1.1000000000000001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1.1000000000000001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10</v>
      </c>
      <c r="E31" s="684"/>
      <c r="F31" s="684"/>
      <c r="G31" s="211" t="s">
        <v>198</v>
      </c>
      <c r="H31" s="673">
        <f>+AS24</f>
        <v>1.1000000000000001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2025-06-16T00:23:18Z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