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9572" windowHeight="7632" tabRatio="899" firstSheet="12" activeTab="22"/>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<sst xmlns="http://schemas.openxmlformats.org/spreadsheetml/2006/main" count="3176" uniqueCount="464">
  <si>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</si>
  <si>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</si>
  <si>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</si>
  <si>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</si>
  <si>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</si>
  <si>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</si>
  <si>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</si>
  <si>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</si>
  <si>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</si>
  <si>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</si>
  <si>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</si>
  <si>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</si>
  <si>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</si>
  <si>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</si>
  <si>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</si>
  <si>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</si>
  <si>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</si>
  <si>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</si>
  <si>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</si>
  <si>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</si>
  <si>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</si>
  <si>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</si>
  <si>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</si>
  <si>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</si>
  <si>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</si>
  <si>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</si>
  <si>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</si>
  <si>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</si>
  <si>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</si>
  <si>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</si>
  <si>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</si>
  <si>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</si>
  <si>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</si>
  <si>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</si>
  <si>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</si>
  <si>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</si>
  <si>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</si>
  <si>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</si>
  <si>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</si>
  <si>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</si>
  <si>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</si>
  <si>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</si>
  <si>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</si>
  <si>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</si>
  <si>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</si>
  <si>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</si>
  <si>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</si>
  <si>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</si>
  <si>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</si>
  <si>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</si>
  <si>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</si>
  <si>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</si>
  <si>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</si>
  <si>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</si>
  <si>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</si>
  <si>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</si>
  <si>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</si>
  <si>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</si>
  <si>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</si>
  <si>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</si>
  <si>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</si>
  <si>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</si>
  <si>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</si>
  <si>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</si>
  <si>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</si>
  <si>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</si>
  <si>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</si>
  <si>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</si>
  <si>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</si>
  <si>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</si>
  <si>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</si>
  <si>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</si>
  <si>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</si>
  <si>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</si>
  <si>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</si>
  <si>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</si>
  <si>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</si>
  <si>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</si>
  <si>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</si>
  <si>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</si>
  <si>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</si>
  <si>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</si>
  <si>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</si>
  <si>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</si>
  <si>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</si>
  <si>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</si>
  <si>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</si>
  <si>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</si>
  <si>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</si>
  <si>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</si>
  <si>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</si>
  <si>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</si>
  <si>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</si>
  <si>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</si>
  <si>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</si>
  <si>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</si>
  <si>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</si>
  <si>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</si>
  <si>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</si>
  <si>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</si>
  <si>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</si>
  <si>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</si>
  <si>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</si>
  <si>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</si>
  <si>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</si>
  <si>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</si>
  <si>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</si>
  <si>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</si>
  <si>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</si>
  <si>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</si>
  <si>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</si>
  <si>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</si>
  <si>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</si>
  <si>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</si>
  <si>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</si>
  <si>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</si>
  <si>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</si>
  <si>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</si>
  <si>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</si>
  <si>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</si>
  <si>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</si>
  <si>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</si>
  <si>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</si>
  <si>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</si>
  <si>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</si>
  <si>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</si>
  <si>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</si>
  <si>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</si>
  <si>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</si>
  <si>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</si>
  <si>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</si>
  <si>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</si>
  <si>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</si>
  <si>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</si>
  <si>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</si>
  <si>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</si>
  <si>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</si>
  <si>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</si>
  <si>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</si>
  <si>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</si>
  <si>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</si>
  <si>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</si>
  <si>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</si>
  <si>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</si>
  <si>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</si>
  <si>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</si>
  <si>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</si>
  <si>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</si>
  <si>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</si>
  <si>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</si>
  <si>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</si>
  <si>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</si>
  <si>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</si>
  <si>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</si>
  <si>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</si>
  <si>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</si>
  <si>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</si>
  <si>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</si>
  <si>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</si>
  <si>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</si>
  <si>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</si>
  <si>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</si>
  <si>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</si>
  <si>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</si>
  <si>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</si>
  <si>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</si>
  <si>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</si>
  <si>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</si>
  <si>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</si>
  <si>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</si>
  <si>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</si>
  <si>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</si>
  <si>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</si>
  <si>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</si>
  <si>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</si>
  <si>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</si>
  <si>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</si>
  <si>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</si>
  <si>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</si>
  <si>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</si>
  <si>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</si>
  <si>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</si>
  <si>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</si>
  <si>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</si>
  <si>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</si>
  <si>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</si>
  <si>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</si>
  <si>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</si>
  <si>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</si>
  <si>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</si>
  <si>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</si>
  <si>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</si>
  <si>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</si>
  <si>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</si>
  <si>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</si>
  <si>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</si>
  <si>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</si>
  <si>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</si>
  <si>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</si>
  <si>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</si>
  <si>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</si>
  <si>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</si>
  <si>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</si>
  <si>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</si>
  <si>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</si>
  <si>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</si>
  <si>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</si>
  <si>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</si>
  <si>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</si>
  <si>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</si>
  <si>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</si>
  <si>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</si>
  <si>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</si>
  <si>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</si>
  <si>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</si>
  <si>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</si>
  <si>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</si>
  <si>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</si>
  <si>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</si>
  <si>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</si>
  <si>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</si>
  <si>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</si>
  <si>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</si>
  <si>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</si>
  <si>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</si>
  <si>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</si>
  <si>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</si>
  <si>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</si>
  <si>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</si>
  <si>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</si>
  <si>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</si>
  <si>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</si>
  <si>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</si>
  <si>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</si>
  <si>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</si>
  <si>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</si>
  <si>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</si>
  <si>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</si>
  <si>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</si>
  <si>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</si>
  <si>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</si>
  <si>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</si>
  <si>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</si>
  <si>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</si>
  <si>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</si>
  <si>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</si>
  <si>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</si>
  <si>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</si>
  <si>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</si>
  <si>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</si>
  <si>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</si>
  <si>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</si>
  <si>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</si>
  <si>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</si>
  <si>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</si>
  <si>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</si>
  <si>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</si>
  <si>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</si>
  <si>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</si>
  <si>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</si>
  <si>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</si>
  <si>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</si>
  <si>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</si>
  <si>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</si>
  <si>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</si>
  <si>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</si>
  <si>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</si>
  <si>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</si>
  <si>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</si>
  <si>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</si>
  <si>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</si>
  <si>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</si>
  <si>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</si>
  <si>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</si>
  <si>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</si>
  <si>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</si>
  <si>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</si>
  <si>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</si>
  <si>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</si>
  <si>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</si>
  <si>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</si>
  <si>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</si>
  <si>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</si>
  <si>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</si>
  <si>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</si>
  <si>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</si>
  <si>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</si>
  <si>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</si>
  <si>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</si>
  <si>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</si>
  <si>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</si>
  <si>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</si>
  <si>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</si>
  <si>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</si>
  <si>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</si>
  <si>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</si>
  <si>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</si>
  <si>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</si>
  <si>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</si>
  <si>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</si>
  <si>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</si>
  <si>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</si>
  <si>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</si>
  <si>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</si>
  <si>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</si>
  <si>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</si>
  <si>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</si>
  <si>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</si>
  <si>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</si>
  <si>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</si>
  <si>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</si>
  <si>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</si>
  <si>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</si>
  <si>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</si>
  <si>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</si>
  <si>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</si>
  <si>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</si>
  <si>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</si>
  <si>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</si>
  <si>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</si>
  <si>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</si>
  <si>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</si>
  <si>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</si>
  <si>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</si>
  <si>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</si>
  <si>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</si>
  <si>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</si>
  <si>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</si>
  <si>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</si>
  <si>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</si>
  <si>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</si>
  <si>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</si>
  <si>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</si>
  <si>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</si>
  <si>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</si>
  <si>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</si>
  <si>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</si>
  <si>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</si>
  <si>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</si>
  <si>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</si>
  <si>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</si>
  <si>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</si>
  <si>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</si>
  <si>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</si>
  <si>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</si>
  <si>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</si>
  <si>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</si>
  <si>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</si>
  <si>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</si>
  <si>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</si>
  <si>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</si>
  <si>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</si>
  <si>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</si>
  <si>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</si>
  <si>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</si>
  <si>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</si>
  <si>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</si>
  <si>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</si>
  <si>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</si>
  <si>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</si>
  <si>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</si>
  <si>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</si>
  <si>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</si>
  <si>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</si>
  <si>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</si>
  <si>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</si>
  <si>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</si>
  <si>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</si>
  <si>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</si>
  <si>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</si>
  <si>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</si>
  <si>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</si>
  <si>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</si>
  <si>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</si>
  <si>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</si>
  <si>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</si>
  <si>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</si>
  <si>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</si>
  <si>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</si>
  <si>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</si>
  <si>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</si>
  <si>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</si>
  <si>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</si>
  <si>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</si>
  <si>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</si>
  <si>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</si>
  <si>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</si>
  <si>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</si>
  <si>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</si>
  <si>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</si>
  <si>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</si>
  <si>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</si>
  <si>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</si>
  <si>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</si>
  <si>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</si>
  <si>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</si>
  <si>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</si>
  <si>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</si>
  <si>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</si>
  <si>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</si>
  <si>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</si>
  <si>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</si>
  <si>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</si>
  <si>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</si>
  <si>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</si>
  <si>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</si>
  <si>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</si>
  <si>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</si>
  <si>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</si>
  <si>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</si>
  <si>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</si>
  <si>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</si>
  <si>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</si>
  <si>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</si>
  <si>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</si>
  <si>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</si>
  <si>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</si>
  <si>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</si>
  <si>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</si>
  <si>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</si>
  <si>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</si>
  <si>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</si>
  <si>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</si>
  <si>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</si>
  <si>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</si>
  <si>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</si>
  <si>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</si>
  <si>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</si>
  <si>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</si>
  <si>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</si>
  <si>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</si>
  <si>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</si>
  <si>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</si>
  <si>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</si>
  <si>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</si>
  <si>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</si>
  <si>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</si>
  <si>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</si>
  <si>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</si>
  <si>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</si>
  <si>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</si>
  <si>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</si>
  <si>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</si>
  <si>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</si>
  <si>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</si>
  <si>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</si>
  <si>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045（371）5335</t>
    <phoneticPr fontId="3"/>
  </si>
  <si>
    <t>西谷浄水場長⇔浄水維持係長⇔浄水維持係（担当者）⇔排水処理運転管理委託（総括責任者）</t>
    <phoneticPr fontId="3"/>
  </si>
  <si>
    <t>上水道事業では、市内給水量や、降雨による濁度上昇、日照に伴う原水中の生物等の増加など環境条件により処理状況が異なる。これらに起因する汚泥量を制御、抑制することは非常に困難である。しかし、pHコントールによる凝集剤の注入量削減や、活性炭の効率的な注入を行い汚泥発生量の減量に努めている。</t>
    <phoneticPr fontId="3"/>
  </si>
  <si>
    <t>市民生活に直結し清浄、豊富、低廉な飲料水を供給するため浄水場において処理水量を減量することは容易でない。そのため、設備更新時において薬品等を有効に活用できるプロセスの導入を予定している。</t>
    <phoneticPr fontId="3"/>
  </si>
  <si>
    <t>廃棄物の分別収集を行って、適正な委託処理を行っている。</t>
    <phoneticPr fontId="3"/>
  </si>
  <si>
    <t>排水処理システムの見直しも含めた検討を行い、汚泥の減量化を図っていく。</t>
    <phoneticPr fontId="3"/>
  </si>
  <si>
    <t>昨年と引き続き、脱水ケーキはセメント原料、改良土、園芸土として再資源化する。</t>
    <phoneticPr fontId="3"/>
  </si>
  <si>
    <t>汚泥の処理委託の中で、脱水ケーキはセメント原料、改良土、園芸土として再資源化している。</t>
    <phoneticPr fontId="3"/>
  </si>
  <si>
    <t>横浜市保土ケ谷区川島町522番地</t>
    <phoneticPr fontId="3"/>
  </si>
  <si>
    <t>横浜市水道局西谷浄水場 場長 木下　昌也</t>
    <phoneticPr fontId="3"/>
  </si>
  <si>
    <t>横浜市水道局　西谷浄水場</t>
    <phoneticPr fontId="3"/>
  </si>
  <si>
    <t>横浜市保土ケ谷区川島町５２２番地</t>
    <phoneticPr fontId="3"/>
  </si>
  <si>
    <t>横浜市長</t>
    <phoneticPr fontId="3"/>
  </si>
  <si>
    <t>Ｆ－電気・ガス・熱供給・水道業</t>
    <phoneticPr fontId="3"/>
  </si>
  <si>
    <t>浄水処理量　192,000m3/日　程度</t>
    <phoneticPr fontId="3"/>
  </si>
  <si>
    <t>○西谷浄水場および工業用水発生汚泥⇒貯泥・濃縮工程⇒脱水工程⇒園芸土等に資源化
○廃油⇒油水分離⇒再生
○廃酸⇒中和⇒埋立
○廃アルカリ⇒中和⇒埋立
○廃プラスチック類⇒破砕⇒再資源化
○木くず⇒破砕⇒再資源化
○金属くず⇒破砕⇒再資源化
○混合廃棄物その他⇒破砕・選別⇒再資源化・埋立</t>
    <phoneticPr fontId="3"/>
  </si>
  <si>
    <t>水道業</t>
    <phoneticPr fontId="3"/>
  </si>
  <si>
    <t>令和  ７年  ６月１２日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</si>
</sst>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8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8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view="pageBreakPreview" topLeftCell="A55" zoomScale="115" zoomScaleNormal="115" zoomScaleSheetLayoutView="115" workbookViewId="0">
      <selection activeCell="AA61" sqref="AA61"/>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716"/>
      <c r="D21" s="717"/>
      <c r="E21" s="25" t="s">
        <v>50</v>
      </c>
      <c r="W21" s="25"/>
      <c r="X21" s="106"/>
      <c r="Y21" s="107"/>
    </row>
    <row r="22" spans="1:56" ht="13.2" x14ac:dyDescent="0.2">
      <c r="C22" s="718" t="s">
        <v>395</v>
      </c>
      <c r="D22" s="719"/>
      <c r="E22" s="25" t="s">
        <v>384</v>
      </c>
      <c r="W22" s="25"/>
      <c r="X22" s="107"/>
      <c r="Y22" s="107"/>
    </row>
    <row r="23" spans="1:56" ht="13.2" x14ac:dyDescent="0.2">
      <c r="C23" s="720" t="s">
        <v>396</v>
      </c>
      <c r="D23" s="721"/>
      <c r="E23" s="25" t="s">
        <v>1</v>
      </c>
      <c r="W23" s="25"/>
      <c r="X23" s="107"/>
      <c r="Y23" s="107"/>
    </row>
    <row r="24" spans="1:56" ht="13.2" x14ac:dyDescent="0.2">
      <c r="C24" s="722" t="s">
        <v>397</v>
      </c>
      <c r="D24" s="723"/>
      <c r="E24" s="25" t="s">
        <v>46</v>
      </c>
      <c r="W24" s="25"/>
      <c r="X24" s="107"/>
      <c r="Y24" s="107"/>
    </row>
    <row r="25" spans="1:56" ht="13.2" x14ac:dyDescent="0.2">
      <c r="C25" s="724" t="s">
        <v>398</v>
      </c>
      <c r="D25" s="725"/>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2"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70" t="s">
        <v>463</v>
      </c>
      <c r="Q35" s="771"/>
      <c r="R35" s="771"/>
      <c r="S35" s="771"/>
      <c r="T35" s="772"/>
      <c r="U35" s="773"/>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68" t="s">
        <v>458</v>
      </c>
      <c r="D37" s="769"/>
      <c r="E37" s="769"/>
      <c r="F37" s="769"/>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454</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455</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76" t="s">
        <v>446</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456</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2044</v>
      </c>
      <c r="Q49" s="754"/>
      <c r="R49" s="754"/>
      <c r="S49" s="754"/>
      <c r="T49" s="754"/>
      <c r="U49" s="755"/>
    </row>
    <row r="50" spans="3:54" ht="26.25" customHeight="1" x14ac:dyDescent="0.15">
      <c r="C50" s="726" t="s">
        <v>11</v>
      </c>
      <c r="D50" s="727"/>
      <c r="E50" s="728"/>
      <c r="F50" s="737" t="s">
        <v>457</v>
      </c>
      <c r="G50" s="738"/>
      <c r="H50" s="738"/>
      <c r="I50" s="738"/>
      <c r="J50" s="738"/>
      <c r="K50" s="738"/>
      <c r="L50" s="738"/>
      <c r="M50" s="738"/>
      <c r="N50" s="592" t="s">
        <v>172</v>
      </c>
      <c r="O50" s="595"/>
      <c r="P50" s="596"/>
      <c r="Q50" s="741" t="s">
        <v>446</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459</v>
      </c>
      <c r="G54" s="649"/>
      <c r="H54" s="649"/>
      <c r="I54" s="649"/>
      <c r="J54" s="649"/>
      <c r="K54" s="649"/>
      <c r="L54" s="38" t="s">
        <v>48</v>
      </c>
      <c r="M54" s="38"/>
      <c r="N54" s="655" t="s">
        <v>462</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660" t="s">
        <v>460</v>
      </c>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79</v>
      </c>
      <c r="G61" s="653"/>
      <c r="H61" s="653"/>
      <c r="I61" s="653"/>
      <c r="J61" s="653"/>
      <c r="K61" s="653"/>
      <c r="L61" s="653"/>
      <c r="M61" s="653"/>
      <c r="N61" s="653"/>
      <c r="O61" s="653"/>
      <c r="P61" s="653"/>
      <c r="Q61" s="653"/>
      <c r="R61" s="653"/>
      <c r="S61" s="653"/>
      <c r="T61" s="653"/>
      <c r="U61" s="654"/>
      <c r="W61" s="34"/>
    </row>
    <row r="62" spans="3:54" ht="13.95" customHeight="1" x14ac:dyDescent="0.2">
      <c r="C62" s="597"/>
      <c r="D62" s="576"/>
      <c r="E62" s="505"/>
      <c r="F62" s="699" t="s">
        <v>461</v>
      </c>
      <c r="G62" s="700"/>
      <c r="H62" s="700"/>
      <c r="I62" s="700"/>
      <c r="J62" s="700"/>
      <c r="K62" s="700"/>
      <c r="L62" s="700"/>
      <c r="M62" s="700"/>
      <c r="N62" s="700"/>
      <c r="O62" s="700"/>
      <c r="P62" s="700"/>
      <c r="Q62" s="700"/>
      <c r="R62" s="700"/>
      <c r="S62" s="700"/>
      <c r="T62" s="700"/>
      <c r="U62" s="701"/>
      <c r="W62" s="34" t="s">
        <v>445</v>
      </c>
    </row>
    <row r="63" spans="3:54" ht="13.95"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5"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3.95"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3.95"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3.95"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3.95"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3.95"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3.95"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3.95"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3.95"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693" t="s">
        <v>447</v>
      </c>
      <c r="E77" s="694"/>
      <c r="F77" s="694"/>
      <c r="G77" s="694"/>
      <c r="H77" s="694"/>
      <c r="I77" s="694"/>
      <c r="J77" s="694"/>
      <c r="K77" s="694"/>
      <c r="L77" s="694"/>
      <c r="M77" s="694"/>
      <c r="N77" s="694"/>
      <c r="O77" s="694"/>
      <c r="P77" s="694"/>
      <c r="Q77" s="694"/>
      <c r="R77" s="694"/>
      <c r="S77" s="694"/>
      <c r="T77" s="694"/>
      <c r="U77" s="695"/>
      <c r="W77" s="34" t="s">
        <v>445</v>
      </c>
    </row>
    <row r="78" spans="3:23" ht="13.95"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3.95"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3.95"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3.95"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3.95"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3.95"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3.95"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3.95"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3.95"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7</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37577.9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5"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08"/>
      <c r="D94" s="641"/>
      <c r="E94" s="676"/>
      <c r="F94" s="680" t="s">
        <v>448</v>
      </c>
      <c r="G94" s="681"/>
      <c r="H94" s="681"/>
      <c r="I94" s="681"/>
      <c r="J94" s="681"/>
      <c r="K94" s="681"/>
      <c r="L94" s="681"/>
      <c r="M94" s="681"/>
      <c r="N94" s="681"/>
      <c r="O94" s="681"/>
      <c r="P94" s="681"/>
      <c r="Q94" s="681"/>
      <c r="R94" s="681"/>
      <c r="S94" s="681"/>
      <c r="T94" s="681"/>
      <c r="U94" s="682"/>
      <c r="V94" s="180"/>
      <c r="W94" s="181"/>
      <c r="X94" s="181"/>
      <c r="Y94" s="181"/>
    </row>
    <row r="95" spans="1:56" ht="13.95"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5"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5"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5"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5"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5"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5"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5"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42032.6</v>
      </c>
      <c r="L105" s="686"/>
      <c r="M105" s="686"/>
      <c r="N105" s="686"/>
      <c r="O105" s="686"/>
      <c r="P105" s="610" t="s">
        <v>291</v>
      </c>
      <c r="Q105" s="704"/>
      <c r="R105" s="704"/>
      <c r="S105" s="704"/>
      <c r="T105" s="704"/>
      <c r="U105" s="705"/>
      <c r="V105" s="376"/>
      <c r="W105" s="376"/>
      <c r="X105" s="115"/>
      <c r="Y105" s="26"/>
      <c r="BC105" s="53"/>
      <c r="BD105" s="53"/>
    </row>
    <row r="106" spans="1:56" ht="13.95"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09"/>
      <c r="D109" s="690"/>
      <c r="E109" s="790"/>
      <c r="F109" s="680" t="s">
        <v>449</v>
      </c>
      <c r="G109" s="681"/>
      <c r="H109" s="681"/>
      <c r="I109" s="681"/>
      <c r="J109" s="681"/>
      <c r="K109" s="681"/>
      <c r="L109" s="681"/>
      <c r="M109" s="681"/>
      <c r="N109" s="681"/>
      <c r="O109" s="681"/>
      <c r="P109" s="681"/>
      <c r="Q109" s="681"/>
      <c r="R109" s="681"/>
      <c r="S109" s="681"/>
      <c r="T109" s="681"/>
      <c r="U109" s="682"/>
      <c r="V109" s="195"/>
      <c r="W109" s="181"/>
      <c r="X109" s="181"/>
      <c r="Y109" s="181"/>
    </row>
    <row r="110" spans="1:56" ht="13.95"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5"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5"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5"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5"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5"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5"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5"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711"/>
      <c r="E120" s="790"/>
      <c r="F120" s="680" t="s">
        <v>450</v>
      </c>
      <c r="G120" s="681"/>
      <c r="H120" s="681"/>
      <c r="I120" s="681"/>
      <c r="J120" s="681"/>
      <c r="K120" s="681"/>
      <c r="L120" s="681"/>
      <c r="M120" s="681"/>
      <c r="N120" s="681"/>
      <c r="O120" s="681"/>
      <c r="P120" s="681"/>
      <c r="Q120" s="681"/>
      <c r="R120" s="681"/>
      <c r="S120" s="681"/>
      <c r="T120" s="681"/>
      <c r="U120" s="682"/>
      <c r="V120" s="195"/>
      <c r="W120" s="181"/>
      <c r="X120" s="181"/>
      <c r="Y120" s="181"/>
    </row>
    <row r="121" spans="3:27" ht="13.95"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5"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5"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5"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711"/>
      <c r="E126" s="790"/>
      <c r="F126" s="680" t="s">
        <v>451</v>
      </c>
      <c r="G126" s="681"/>
      <c r="H126" s="681"/>
      <c r="I126" s="681"/>
      <c r="J126" s="681"/>
      <c r="K126" s="681"/>
      <c r="L126" s="681"/>
      <c r="M126" s="681"/>
      <c r="N126" s="681"/>
      <c r="O126" s="681"/>
      <c r="P126" s="681"/>
      <c r="Q126" s="681"/>
      <c r="R126" s="681"/>
      <c r="S126" s="681"/>
      <c r="T126" s="681"/>
      <c r="U126" s="682"/>
      <c r="V126" s="195"/>
      <c r="W126" s="181"/>
      <c r="X126" s="181"/>
      <c r="Y126" s="181"/>
    </row>
    <row r="127" spans="3:27" ht="13.95"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5"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5"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5"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5"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5"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5"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5"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5"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5"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5"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5"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5"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5"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5"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5"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5"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5"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5"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5"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5"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50000000000003"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5"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5"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5"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5"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5"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5"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5"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5"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5"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50000000000003"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5"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5"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5"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5"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5"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5"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5"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5"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5"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5"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5"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5"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5"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5"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5"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5"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5"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5"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5"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5"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5"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5"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5"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5"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711"/>
      <c r="E208" s="790"/>
      <c r="F208" s="796" t="s">
        <v>267</v>
      </c>
      <c r="G208" s="797"/>
      <c r="H208" s="797"/>
      <c r="I208" s="797"/>
      <c r="J208" s="797"/>
      <c r="K208" s="795">
        <f>+別紙!AA14</f>
        <v>41121.9</v>
      </c>
      <c r="L208" s="795"/>
      <c r="M208" s="795"/>
      <c r="N208" s="795"/>
      <c r="O208" s="795"/>
      <c r="P208" s="217" t="s">
        <v>13</v>
      </c>
      <c r="Q208" s="778" t="s">
        <v>365</v>
      </c>
      <c r="R208" s="779"/>
      <c r="S208" s="779"/>
      <c r="T208" s="779"/>
      <c r="U208" s="780"/>
      <c r="V208" s="180"/>
      <c r="W208" s="181"/>
      <c r="X208" s="181"/>
      <c r="Y208" s="181"/>
    </row>
    <row r="209" spans="3:26" ht="43.2"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2" customHeight="1" x14ac:dyDescent="0.15">
      <c r="C210" s="214"/>
      <c r="D210" s="711"/>
      <c r="E210" s="790"/>
      <c r="F210" s="328"/>
      <c r="G210" s="798" t="s">
        <v>224</v>
      </c>
      <c r="H210" s="799"/>
      <c r="I210" s="799"/>
      <c r="J210" s="799"/>
      <c r="K210" s="795">
        <f>+別紙!AA16</f>
        <v>41097.799999999996</v>
      </c>
      <c r="L210" s="795"/>
      <c r="M210" s="795"/>
      <c r="N210" s="795"/>
      <c r="O210" s="795"/>
      <c r="P210" s="578" t="s">
        <v>13</v>
      </c>
      <c r="Q210" s="781"/>
      <c r="R210" s="782"/>
      <c r="S210" s="782"/>
      <c r="T210" s="782"/>
      <c r="U210" s="783"/>
      <c r="V210" s="180"/>
      <c r="W210" s="181"/>
      <c r="X210" s="181"/>
      <c r="Y210" s="181"/>
    </row>
    <row r="211" spans="3:26" ht="43.2"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5"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711"/>
      <c r="E214" s="790"/>
      <c r="F214" s="680" t="s">
        <v>453</v>
      </c>
      <c r="G214" s="681"/>
      <c r="H214" s="681"/>
      <c r="I214" s="681"/>
      <c r="J214" s="681"/>
      <c r="K214" s="681"/>
      <c r="L214" s="681"/>
      <c r="M214" s="681"/>
      <c r="N214" s="681"/>
      <c r="O214" s="681"/>
      <c r="P214" s="681"/>
      <c r="Q214" s="681"/>
      <c r="R214" s="681"/>
      <c r="S214" s="681"/>
      <c r="T214" s="681"/>
      <c r="U214" s="682"/>
      <c r="V214" s="180"/>
      <c r="W214" s="181"/>
      <c r="X214" s="181"/>
      <c r="Y214" s="181"/>
    </row>
    <row r="215" spans="3:26" ht="13.95"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5"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5"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5"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5"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5"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5"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5"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42032.6</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42023.6</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5"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711"/>
      <c r="E231" s="790"/>
      <c r="F231" s="680" t="s">
        <v>452</v>
      </c>
      <c r="G231" s="681"/>
      <c r="H231" s="681"/>
      <c r="I231" s="681"/>
      <c r="J231" s="681"/>
      <c r="K231" s="681"/>
      <c r="L231" s="681"/>
      <c r="M231" s="681"/>
      <c r="N231" s="681"/>
      <c r="O231" s="681"/>
      <c r="P231" s="681"/>
      <c r="Q231" s="681"/>
      <c r="R231" s="681"/>
      <c r="S231" s="681"/>
      <c r="T231" s="681"/>
      <c r="U231" s="682"/>
      <c r="V231" s="180"/>
      <c r="W231" s="181"/>
      <c r="X231" s="181"/>
      <c r="Y231" s="181"/>
    </row>
    <row r="232" spans="3:56" ht="13.95"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5"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5"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5"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5"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5"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5"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5"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50000000000003"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9"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15.9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v>
      </c>
      <c r="P27" s="863"/>
      <c r="Q27" s="863"/>
      <c r="R27" s="863"/>
      <c r="S27" s="59" t="s">
        <v>38</v>
      </c>
      <c r="T27" s="80"/>
      <c r="U27" s="80"/>
      <c r="X27" s="78" t="s">
        <v>39</v>
      </c>
      <c r="Y27" s="81"/>
      <c r="AG27" s="68"/>
      <c r="AH27" s="68"/>
      <c r="AI27" s="68"/>
      <c r="AJ27" s="68"/>
      <c r="AK27" s="905">
        <f>+AG18+O27</f>
        <v>15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15.9</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15.9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Z29" sqref="Z29:AD29"/>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0.30000000000000004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0.5</v>
      </c>
      <c r="P27" s="863"/>
      <c r="Q27" s="863"/>
      <c r="R27" s="863"/>
      <c r="S27" s="59" t="s">
        <v>38</v>
      </c>
      <c r="T27" s="80"/>
      <c r="U27" s="80"/>
      <c r="X27" s="78" t="s">
        <v>39</v>
      </c>
      <c r="Y27" s="81"/>
      <c r="AG27" s="68"/>
      <c r="AH27" s="68"/>
      <c r="AI27" s="68"/>
      <c r="AJ27" s="68"/>
      <c r="AK27" s="905">
        <f>+AG18+O27</f>
        <v>0.5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0.5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0.30000000000000004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9" workbookViewId="0">
      <selection activeCell="N33" sqref="N3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横浜市水道局　西谷浄水場</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5" workbookViewId="0">
      <selection activeCell="Q36" sqref="Q36"/>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5</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D28" zoomScale="80" zoomScaleNormal="80" workbookViewId="0">
      <selection activeCell="A15" sqref="A15"/>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2">
      <c r="B4" s="975"/>
      <c r="C4" s="975"/>
      <c r="D4" s="975"/>
      <c r="E4" s="975"/>
      <c r="F4" s="975"/>
      <c r="G4" s="129"/>
      <c r="H4" s="129"/>
      <c r="I4" s="129"/>
      <c r="J4" s="129"/>
      <c r="K4" s="129"/>
      <c r="Y4" s="979" t="s">
        <v>355</v>
      </c>
      <c r="Z4" s="131" t="s">
        <v>114</v>
      </c>
      <c r="AA4" s="132" t="s">
        <v>115</v>
      </c>
    </row>
    <row r="5" spans="2:27" ht="14.1"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横浜市水道局　西谷浄水場</v>
      </c>
      <c r="Q6" s="981"/>
      <c r="R6" s="981"/>
      <c r="S6" s="981"/>
      <c r="T6" s="981"/>
      <c r="U6" s="981"/>
      <c r="V6" s="976"/>
      <c r="W6" s="976"/>
      <c r="X6" s="976"/>
      <c r="Y6" s="976"/>
      <c r="Z6" s="976"/>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37532</v>
      </c>
      <c r="I9" s="507">
        <f>IF(OR(ｳ.廃油!F24&gt;0,ｳ.廃油!F24&lt;0),ｳ.廃油!F24,IF(I$19&gt;0,"0",0))</f>
        <v>0.7</v>
      </c>
      <c r="J9" s="507">
        <f>IF(OR(ｴ.廃酸!$F24&gt;0,ｴ.廃酸!$F24&lt;0),ｴ.廃酸!F24,IF(J$19&gt;0,"0",0))</f>
        <v>24</v>
      </c>
      <c r="K9" s="507" t="str">
        <f>IF(OR(ｵ.廃ｱﾙｶﾘ!$F24&gt;0,ｵ.廃ｱﾙｶﾘ!$F24&lt;0),ｵ.廃ｱﾙｶﾘ!F24,IF(K$19&gt;0,"0",0))</f>
        <v>0</v>
      </c>
      <c r="L9" s="507">
        <f>IF(OR(ｶ.廃ﾌﾟﾗ類!F24&gt;0,ｶ.廃ﾌﾟﾗ類!F24&lt;0),ｶ.廃ﾌﾟﾗ類!F24,IF(L$19&gt;0,"0",0))</f>
        <v>3.9</v>
      </c>
      <c r="M9" s="507">
        <f>IF(OR(ｷ.紙くず!F24&gt;0,ｷ.紙くず!F24&lt;0),ｷ.紙くず!F24,IF(M$19&gt;0,"0",0))</f>
        <v>0</v>
      </c>
      <c r="N9" s="507">
        <f>IF(OR(ｸ.木くず!F24&gt;0,ｸ.木くず!F24&lt;0),ｸ.木くず!F24,IF(N$19&gt;0,"0",0))</f>
        <v>1.1000000000000001</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15.9</v>
      </c>
      <c r="T9" s="507">
        <f>IF(OR(ｾ.ｶﾞﾗｽ･ｺﾝｸﾘ･陶磁器くず!F24&gt;0,ｾ.ｶﾞﾗｽ･ｺﾝｸﾘ･陶磁器くず!F24&lt;0),ｾ.ｶﾞﾗｽ･ｺﾝｸﾘ･陶磁器くず!F24,IF(T$19&gt;0,"0",0))</f>
        <v>0.30000000000000004</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t="str">
        <f>IF(OR(ﾄ.混合廃棄物その他!F24&gt;0,ﾄ.混合廃棄物その他!F24&lt;0),ﾄ.混合廃棄物その他!F24,IF(Z$19&gt;0,"0",0))</f>
        <v>0</v>
      </c>
      <c r="AA9" s="509">
        <f>IF(SUM(G9:Z9)&gt;0,SUM(G9:Z9),IF(AA$19&gt;0,"0",0))</f>
        <v>37577.9</v>
      </c>
    </row>
    <row r="10" spans="2:27" ht="24"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41076</v>
      </c>
      <c r="I14" s="513">
        <f>IF(OR(ｳ.廃油!F29&gt;0,ｳ.廃油!F29&lt;0),ｳ.廃油!F29,IF(I$19&gt;0,"0",0))</f>
        <v>0.7</v>
      </c>
      <c r="J14" s="513">
        <f>IF(OR(ｴ.廃酸!$F29&gt;0,ｴ.廃酸!$F29&lt;0),ｴ.廃酸!F29,IF(J$19&gt;0,"0",0))</f>
        <v>24</v>
      </c>
      <c r="K14" s="513" t="str">
        <f>IF(OR(ｵ.廃ｱﾙｶﾘ!$F29&gt;0,ｵ.廃ｱﾙｶﾘ!$F29&lt;0),ｵ.廃ｱﾙｶﾘ!F29,IF(K$19&gt;0,"0",0))</f>
        <v>0</v>
      </c>
      <c r="L14" s="513">
        <f>IF(OR(ｶ.廃ﾌﾟﾗ類!F29&gt;0,ｶ.廃ﾌﾟﾗ類!F29&lt;0),ｶ.廃ﾌﾟﾗ類!F29,IF(L$19&gt;0,"0",0))</f>
        <v>3.9</v>
      </c>
      <c r="M14" s="513">
        <f>IF(OR(ｷ.紙くず!F29&gt;0,ｷ.紙くず!F29&lt;0),ｷ.紙くず!F29,IF(M$19&gt;0,"0",0))</f>
        <v>0</v>
      </c>
      <c r="N14" s="513">
        <f>IF(OR(ｸ.木くず!F29&gt;0,ｸ.木くず!F29&lt;0),ｸ.木くず!F29,IF(N$19&gt;0,"0",0))</f>
        <v>1.1000000000000001</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15.9</v>
      </c>
      <c r="T14" s="513">
        <f>IF(OR(ｾ.ｶﾞﾗｽ･ｺﾝｸﾘ･陶磁器くず!F29&gt;0,ｾ.ｶﾞﾗｽ･ｺﾝｸﾘ･陶磁器くず!F29&lt;0),ｾ.ｶﾞﾗｽ･ｺﾝｸﾘ･陶磁器くず!F29,IF(T$19&gt;0,"0",0))</f>
        <v>0.30000000000000004</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t="str">
        <f>IF(OR(ﾄ.混合廃棄物その他!F29&gt;0,ﾄ.混合廃棄物その他!F29&lt;0),ﾄ.混合廃棄物その他!F29,IF(Z$19&gt;0,"0",0))</f>
        <v>0</v>
      </c>
      <c r="AA14" s="515">
        <f t="shared" si="0"/>
        <v>41121.9</v>
      </c>
    </row>
    <row r="15" spans="2:27" ht="24" customHeight="1" x14ac:dyDescent="0.2">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t="str">
        <f>IF(OR(ｴ.廃酸!$F30&gt;0,ｴ.廃酸!$F30&lt;0),ｴ.廃酸!F30,IF(J$19&gt;0,"0",0))</f>
        <v>0</v>
      </c>
      <c r="K15" s="513" t="str">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41076</v>
      </c>
      <c r="I16" s="513">
        <f>IF(OR(ｳ.廃油!F31&gt;0,ｳ.廃油!F31&lt;0),ｳ.廃油!F31,IF(I$19&gt;0,"0",0))</f>
        <v>0.7</v>
      </c>
      <c r="J16" s="513" t="str">
        <f>IF(OR(ｴ.廃酸!$F31&gt;0,ｴ.廃酸!$F31&lt;0),ｴ.廃酸!F31,IF(J$19&gt;0,"0",0))</f>
        <v>0</v>
      </c>
      <c r="K16" s="513" t="str">
        <f>IF(OR(ｵ.廃ｱﾙｶﾘ!$F31&gt;0,ｵ.廃ｱﾙｶﾘ!$F31&lt;0),ｵ.廃ｱﾙｶﾘ!F31,IF(K$19&gt;0,"0",0))</f>
        <v>0</v>
      </c>
      <c r="L16" s="513">
        <f>IF(OR(ｶ.廃ﾌﾟﾗ類!F31&gt;0,ｶ.廃ﾌﾟﾗ類!F31&lt;0),ｶ.廃ﾌﾟﾗ類!F31,IF(L$19&gt;0,"0",0))</f>
        <v>3.9</v>
      </c>
      <c r="M16" s="513">
        <f>IF(OR(ｷ.紙くず!F31&gt;0,ｷ.紙くず!F31&lt;0),ｷ.紙くず!F31,IF(M$19&gt;0,"0",0))</f>
        <v>0</v>
      </c>
      <c r="N16" s="513">
        <f>IF(OR(ｸ.木くず!F31&gt;0,ｸ.木くず!F31&lt;0),ｸ.木くず!F31,IF(N$19&gt;0,"0",0))</f>
        <v>1.1000000000000001</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15.9</v>
      </c>
      <c r="T16" s="513">
        <f>IF(OR(ｾ.ｶﾞﾗｽ･ｺﾝｸﾘ･陶磁器くず!F31&gt;0,ｾ.ｶﾞﾗｽ･ｺﾝｸﾘ･陶磁器くず!F31&lt;0),ｾ.ｶﾞﾗｽ･ｺﾝｸﾘ･陶磁器くず!F31,IF(T$19&gt;0,"0",0))</f>
        <v>0.2</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41097.799999999996</v>
      </c>
    </row>
    <row r="17" spans="2:27" ht="24"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t="str">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62" t="s">
        <v>377</v>
      </c>
      <c r="E19" s="962"/>
      <c r="F19" s="963"/>
      <c r="G19" s="519">
        <f>+G37+G25+G23+G22+G21-G20</f>
        <v>0</v>
      </c>
      <c r="H19" s="519">
        <f t="shared" ref="H19:Z19" si="1">+H37+H25+H23+H22+H21-H20</f>
        <v>42000</v>
      </c>
      <c r="I19" s="519">
        <f t="shared" si="1"/>
        <v>2</v>
      </c>
      <c r="J19" s="519">
        <f t="shared" si="1"/>
        <v>1</v>
      </c>
      <c r="K19" s="519">
        <f t="shared" si="1"/>
        <v>3</v>
      </c>
      <c r="L19" s="519">
        <f t="shared" si="1"/>
        <v>5</v>
      </c>
      <c r="M19" s="519">
        <f t="shared" si="1"/>
        <v>0</v>
      </c>
      <c r="N19" s="519">
        <f t="shared" si="1"/>
        <v>1.1000000000000001</v>
      </c>
      <c r="O19" s="519">
        <f t="shared" si="1"/>
        <v>0</v>
      </c>
      <c r="P19" s="519">
        <f t="shared" si="1"/>
        <v>0</v>
      </c>
      <c r="Q19" s="519">
        <f t="shared" si="1"/>
        <v>0</v>
      </c>
      <c r="R19" s="519">
        <f t="shared" si="1"/>
        <v>0</v>
      </c>
      <c r="S19" s="519">
        <f t="shared" si="1"/>
        <v>15</v>
      </c>
      <c r="T19" s="519">
        <f t="shared" si="1"/>
        <v>0.5</v>
      </c>
      <c r="U19" s="519">
        <f t="shared" si="1"/>
        <v>0</v>
      </c>
      <c r="V19" s="519">
        <f t="shared" si="1"/>
        <v>0</v>
      </c>
      <c r="W19" s="519">
        <f t="shared" si="1"/>
        <v>0</v>
      </c>
      <c r="X19" s="519">
        <f t="shared" si="1"/>
        <v>0</v>
      </c>
      <c r="Y19" s="519">
        <f t="shared" si="1"/>
        <v>0</v>
      </c>
      <c r="Z19" s="520">
        <f t="shared" si="1"/>
        <v>5</v>
      </c>
      <c r="AA19" s="521">
        <f t="shared" ref="AA19:AA25" si="2">SUM(G19:Z19)</f>
        <v>42032.6</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42000</v>
      </c>
      <c r="I37" s="554">
        <f t="shared" si="8"/>
        <v>2</v>
      </c>
      <c r="J37" s="554">
        <f t="shared" si="8"/>
        <v>1</v>
      </c>
      <c r="K37" s="554">
        <f t="shared" si="8"/>
        <v>3</v>
      </c>
      <c r="L37" s="554">
        <f t="shared" si="8"/>
        <v>5</v>
      </c>
      <c r="M37" s="554">
        <f t="shared" si="8"/>
        <v>0</v>
      </c>
      <c r="N37" s="554">
        <f t="shared" si="8"/>
        <v>1.1000000000000001</v>
      </c>
      <c r="O37" s="554">
        <f t="shared" si="8"/>
        <v>0</v>
      </c>
      <c r="P37" s="554">
        <f t="shared" si="8"/>
        <v>0</v>
      </c>
      <c r="Q37" s="554">
        <f t="shared" si="8"/>
        <v>0</v>
      </c>
      <c r="R37" s="554">
        <f t="shared" si="8"/>
        <v>0</v>
      </c>
      <c r="S37" s="554">
        <f t="shared" si="8"/>
        <v>15</v>
      </c>
      <c r="T37" s="554">
        <f t="shared" si="8"/>
        <v>0.5</v>
      </c>
      <c r="U37" s="554">
        <f t="shared" si="8"/>
        <v>0</v>
      </c>
      <c r="V37" s="554">
        <f t="shared" si="8"/>
        <v>0</v>
      </c>
      <c r="W37" s="554">
        <f t="shared" si="8"/>
        <v>0</v>
      </c>
      <c r="X37" s="554">
        <f t="shared" si="8"/>
        <v>0</v>
      </c>
      <c r="Y37" s="554">
        <f t="shared" si="8"/>
        <v>0</v>
      </c>
      <c r="Z37" s="555">
        <f t="shared" si="8"/>
        <v>5</v>
      </c>
      <c r="AA37" s="556">
        <f t="shared" si="4"/>
        <v>42032.6</v>
      </c>
    </row>
    <row r="38" spans="2:27" ht="24" customHeight="1" x14ac:dyDescent="0.2">
      <c r="B38" s="186"/>
      <c r="C38" s="939"/>
      <c r="D38" s="247"/>
      <c r="E38" s="245" t="s">
        <v>319</v>
      </c>
      <c r="F38" s="585"/>
      <c r="G38" s="545">
        <f t="shared" ref="G38:Z38" si="9">SUM(G39:G41)</f>
        <v>0</v>
      </c>
      <c r="H38" s="545">
        <f t="shared" si="9"/>
        <v>42000</v>
      </c>
      <c r="I38" s="545">
        <f t="shared" si="9"/>
        <v>2</v>
      </c>
      <c r="J38" s="545">
        <f t="shared" si="9"/>
        <v>1</v>
      </c>
      <c r="K38" s="545">
        <f t="shared" si="9"/>
        <v>3</v>
      </c>
      <c r="L38" s="545">
        <f t="shared" si="9"/>
        <v>5</v>
      </c>
      <c r="M38" s="545">
        <f t="shared" si="9"/>
        <v>0</v>
      </c>
      <c r="N38" s="545">
        <f t="shared" si="9"/>
        <v>1.1000000000000001</v>
      </c>
      <c r="O38" s="545">
        <f t="shared" si="9"/>
        <v>0</v>
      </c>
      <c r="P38" s="545">
        <f t="shared" si="9"/>
        <v>0</v>
      </c>
      <c r="Q38" s="545">
        <f t="shared" si="9"/>
        <v>0</v>
      </c>
      <c r="R38" s="545">
        <f t="shared" si="9"/>
        <v>0</v>
      </c>
      <c r="S38" s="545">
        <f t="shared" si="9"/>
        <v>15</v>
      </c>
      <c r="T38" s="545">
        <f t="shared" si="9"/>
        <v>0.5</v>
      </c>
      <c r="U38" s="545">
        <f t="shared" si="9"/>
        <v>0</v>
      </c>
      <c r="V38" s="545">
        <f t="shared" si="9"/>
        <v>0</v>
      </c>
      <c r="W38" s="545">
        <f t="shared" si="9"/>
        <v>0</v>
      </c>
      <c r="X38" s="545">
        <f t="shared" si="9"/>
        <v>0</v>
      </c>
      <c r="Y38" s="545">
        <f t="shared" si="9"/>
        <v>0</v>
      </c>
      <c r="Z38" s="546">
        <f t="shared" si="9"/>
        <v>0</v>
      </c>
      <c r="AA38" s="547">
        <f t="shared" si="4"/>
        <v>42027.6</v>
      </c>
    </row>
    <row r="39" spans="2:27" ht="24" customHeight="1" x14ac:dyDescent="0.2">
      <c r="B39" s="186"/>
      <c r="C39" s="939"/>
      <c r="D39" s="248"/>
      <c r="E39" s="243"/>
      <c r="F39" s="241" t="s">
        <v>233</v>
      </c>
      <c r="G39" s="548">
        <f>+ｱ.燃え殻!$Z$28</f>
        <v>0</v>
      </c>
      <c r="H39" s="548">
        <f>+ｲ.汚泥!$Z$28</f>
        <v>42000</v>
      </c>
      <c r="I39" s="548">
        <f>+ｳ.廃油!$Z$28</f>
        <v>2</v>
      </c>
      <c r="J39" s="548">
        <f>+ｴ.廃酸!$Z$28</f>
        <v>0</v>
      </c>
      <c r="K39" s="548">
        <f>+ｵ.廃ｱﾙｶﾘ!$Z$28</f>
        <v>0</v>
      </c>
      <c r="L39" s="548">
        <f>+ｶ.廃ﾌﾟﾗ類!$Z$28</f>
        <v>5</v>
      </c>
      <c r="M39" s="548">
        <f>+ｷ.紙くず!$Z$28</f>
        <v>0</v>
      </c>
      <c r="N39" s="548">
        <f>+ｸ.木くず!$Z$28</f>
        <v>1.1000000000000001</v>
      </c>
      <c r="O39" s="548">
        <f>+ｹ.繊維くず!$Z$28</f>
        <v>0</v>
      </c>
      <c r="P39" s="548">
        <f>+ｺ.動植物性残さ!$Z$28</f>
        <v>0</v>
      </c>
      <c r="Q39" s="548">
        <f>+ｻ.動物系固形不要物!$Z$28</f>
        <v>0</v>
      </c>
      <c r="R39" s="548">
        <f>+ｼ.ｺﾞﾑくず!$Z$28</f>
        <v>0</v>
      </c>
      <c r="S39" s="548">
        <f>+ｽ.金属くず!$Z$28</f>
        <v>15</v>
      </c>
      <c r="T39" s="548">
        <f>+ｾ.ｶﾞﾗｽ･ｺﾝｸﾘ･陶磁器くず!$Z$28</f>
        <v>0.5</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42023.6</v>
      </c>
    </row>
    <row r="40" spans="2:27" ht="24" customHeight="1" x14ac:dyDescent="0.2">
      <c r="B40" s="186"/>
      <c r="C40" s="939"/>
      <c r="D40" s="248"/>
      <c r="E40" s="243"/>
      <c r="F40" s="241" t="s">
        <v>318</v>
      </c>
      <c r="G40" s="548">
        <f>+ｱ.燃え殻!$Z$29</f>
        <v>0</v>
      </c>
      <c r="H40" s="548">
        <f>+ｲ.汚泥!$Z$29</f>
        <v>0</v>
      </c>
      <c r="I40" s="548">
        <f>+ｳ.廃油!$Z$29</f>
        <v>0</v>
      </c>
      <c r="J40" s="548">
        <f>+ｴ.廃酸!$Z$29</f>
        <v>1</v>
      </c>
      <c r="K40" s="548">
        <f>+ｵ.廃ｱﾙｶﾘ!$Z$29</f>
        <v>3</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4</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5</v>
      </c>
      <c r="AA42" s="553">
        <f>SUM(G42:Z42)</f>
        <v>5</v>
      </c>
    </row>
    <row r="43" spans="2:27" ht="24" customHeight="1" x14ac:dyDescent="0.2">
      <c r="B43" s="186"/>
      <c r="C43" s="142" t="s">
        <v>235</v>
      </c>
      <c r="D43" s="958" t="s">
        <v>349</v>
      </c>
      <c r="E43" s="958"/>
      <c r="F43" s="959"/>
      <c r="G43" s="557">
        <f>+ｱ.燃え殻!$AK$27</f>
        <v>0</v>
      </c>
      <c r="H43" s="557">
        <f>+ｲ.汚泥!$AK$27</f>
        <v>42000</v>
      </c>
      <c r="I43" s="557">
        <f>+ｳ.廃油!$AK$27</f>
        <v>2</v>
      </c>
      <c r="J43" s="557">
        <f>+ｴ.廃酸!$AK$27</f>
        <v>1</v>
      </c>
      <c r="K43" s="557">
        <f>+ｵ.廃ｱﾙｶﾘ!$AK$27</f>
        <v>3</v>
      </c>
      <c r="L43" s="557">
        <f>+ｶ.廃ﾌﾟﾗ類!$AK$27</f>
        <v>5</v>
      </c>
      <c r="M43" s="557">
        <f>+ｷ.紙くず!$AK$27</f>
        <v>0</v>
      </c>
      <c r="N43" s="557">
        <f>+ｸ.木くず!$AK$27</f>
        <v>1.1000000000000001</v>
      </c>
      <c r="O43" s="557">
        <f>+ｹ.繊維くず!$AK$27</f>
        <v>0</v>
      </c>
      <c r="P43" s="557">
        <f>+ｺ.動植物性残さ!$AK$27</f>
        <v>0</v>
      </c>
      <c r="Q43" s="557">
        <f>+ｻ.動物系固形不要物!$AK$27</f>
        <v>0</v>
      </c>
      <c r="R43" s="557">
        <f>+ｼ.ｺﾞﾑくず!$AK$27</f>
        <v>0</v>
      </c>
      <c r="S43" s="557">
        <f>+ｽ.金属くず!$AK$27</f>
        <v>15</v>
      </c>
      <c r="T43" s="557">
        <f>+ｾ.ｶﾞﾗｽ･ｺﾝｸﾘ･陶磁器くず!$AK$27</f>
        <v>0.5</v>
      </c>
      <c r="U43" s="557">
        <f>+ｿ.鉱さい!$AK$27</f>
        <v>0</v>
      </c>
      <c r="V43" s="557">
        <f>+ﾀ.がれき類!$AK$27</f>
        <v>0</v>
      </c>
      <c r="W43" s="557">
        <f>+ﾁ.動物のふん尿!$AK$27</f>
        <v>0</v>
      </c>
      <c r="X43" s="557">
        <f>+ﾂ.動物の死体!$AK$27</f>
        <v>0</v>
      </c>
      <c r="Y43" s="557">
        <f>+ﾃ.ばいじん!$AK$27</f>
        <v>0</v>
      </c>
      <c r="Z43" s="558">
        <f>+ﾄ.混合廃棄物その他!$AK$27</f>
        <v>5</v>
      </c>
      <c r="AA43" s="559">
        <f t="shared" si="4"/>
        <v>42032.6</v>
      </c>
    </row>
    <row r="44" spans="2:27" ht="24" customHeight="1" x14ac:dyDescent="0.2">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2">
      <c r="B45" s="186"/>
      <c r="C45" s="193"/>
      <c r="D45" s="584" t="s">
        <v>190</v>
      </c>
      <c r="E45" s="968" t="s">
        <v>237</v>
      </c>
      <c r="F45" s="969"/>
      <c r="G45" s="563">
        <f>+ｱ.燃え殻!$AR$24</f>
        <v>0</v>
      </c>
      <c r="H45" s="563">
        <f>+ｲ.汚泥!$AR$24</f>
        <v>42000</v>
      </c>
      <c r="I45" s="563">
        <f>+ｳ.廃油!$AR$24</f>
        <v>2</v>
      </c>
      <c r="J45" s="563">
        <f>+ｴ.廃酸!$AR$24</f>
        <v>0</v>
      </c>
      <c r="K45" s="563">
        <f>+ｵ.廃ｱﾙｶﾘ!$AR$24</f>
        <v>0</v>
      </c>
      <c r="L45" s="563">
        <f>+ｶ.廃ﾌﾟﾗ類!$AR$24</f>
        <v>5</v>
      </c>
      <c r="M45" s="563">
        <f>+ｷ.紙くず!$AR$24</f>
        <v>0</v>
      </c>
      <c r="N45" s="563">
        <f>+ｸ.木くず!$AR$24</f>
        <v>1.1000000000000001</v>
      </c>
      <c r="O45" s="563">
        <f>+ｹ.繊維くず!$AR$24</f>
        <v>0</v>
      </c>
      <c r="P45" s="563">
        <f>+ｺ.動植物性残さ!$AR$24</f>
        <v>0</v>
      </c>
      <c r="Q45" s="563">
        <f>+ｻ.動物系固形不要物!$AR$24</f>
        <v>0</v>
      </c>
      <c r="R45" s="563">
        <f>+ｼ.ｺﾞﾑくず!$AR$24</f>
        <v>0</v>
      </c>
      <c r="S45" s="563">
        <f>+ｽ.金属くず!$AR$24</f>
        <v>15</v>
      </c>
      <c r="T45" s="563">
        <f>+ｾ.ｶﾞﾗｽ･ｺﾝｸﾘ･陶磁器くず!$AR$24</f>
        <v>0.5</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42023.6</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79532</v>
      </c>
      <c r="I55" s="634">
        <f t="shared" si="10"/>
        <v>2.7</v>
      </c>
      <c r="J55" s="634">
        <f t="shared" si="10"/>
        <v>25</v>
      </c>
      <c r="K55" s="634">
        <f t="shared" si="10"/>
        <v>3</v>
      </c>
      <c r="L55" s="634">
        <f t="shared" si="10"/>
        <v>8.9</v>
      </c>
      <c r="M55" s="634">
        <f t="shared" si="10"/>
        <v>0</v>
      </c>
      <c r="N55" s="634">
        <f t="shared" si="10"/>
        <v>2.2000000000000002</v>
      </c>
      <c r="O55" s="634">
        <f t="shared" si="10"/>
        <v>0</v>
      </c>
      <c r="P55" s="634">
        <f t="shared" si="10"/>
        <v>0</v>
      </c>
      <c r="Q55" s="634">
        <f t="shared" si="10"/>
        <v>0</v>
      </c>
      <c r="R55" s="634">
        <f t="shared" si="10"/>
        <v>0</v>
      </c>
      <c r="S55" s="634">
        <f t="shared" si="10"/>
        <v>30.9</v>
      </c>
      <c r="T55" s="634">
        <f t="shared" si="10"/>
        <v>0.8</v>
      </c>
      <c r="U55" s="634">
        <f t="shared" si="10"/>
        <v>0</v>
      </c>
      <c r="V55" s="634">
        <f t="shared" si="10"/>
        <v>0</v>
      </c>
      <c r="W55" s="634">
        <f t="shared" si="10"/>
        <v>0</v>
      </c>
      <c r="X55" s="634">
        <f t="shared" si="10"/>
        <v>0</v>
      </c>
      <c r="Y55" s="634">
        <f t="shared" si="10"/>
        <v>0</v>
      </c>
      <c r="Z55" s="634">
        <f t="shared" si="10"/>
        <v>5</v>
      </c>
      <c r="AA55" s="633">
        <f>+AA9+AA19+AA20</f>
        <v>79610.5</v>
      </c>
    </row>
    <row r="56" spans="6:27" ht="13.2" x14ac:dyDescent="0.2">
      <c r="F56" s="86"/>
    </row>
    <row r="57" spans="6:27" ht="13.2" x14ac:dyDescent="0.2">
      <c r="F57" s="86"/>
    </row>
    <row r="58" spans="6:27" ht="13.2" x14ac:dyDescent="0.2">
      <c r="F58" s="86"/>
    </row>
    <row r="59" spans="6:27" ht="13.2" x14ac:dyDescent="0.2">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tabSelected="1"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2"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27" t="str">
        <f>+表紙!P35</f>
        <v>令和  ７年  ６月１２日</v>
      </c>
      <c r="Q11" s="1028"/>
      <c r="R11" s="1028"/>
      <c r="S11" s="1028"/>
      <c r="T11" s="1029"/>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横浜市保土ケ谷区川島町522番地</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横浜市水道局西谷浄水場 場長 木下　昌也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045（371）5335</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横浜市水道局　西谷浄水場</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2044</v>
      </c>
      <c r="Q25" s="989"/>
      <c r="R25" s="989"/>
      <c r="S25" s="989"/>
      <c r="T25" s="989"/>
      <c r="U25" s="990"/>
    </row>
    <row r="26" spans="1:22" ht="26.25" customHeight="1" x14ac:dyDescent="0.15">
      <c r="C26" s="1002" t="s">
        <v>11</v>
      </c>
      <c r="D26" s="1003"/>
      <c r="E26" s="1004"/>
      <c r="F26" s="1021" t="str">
        <f>+表紙!F50</f>
        <v>横浜市保土ケ谷区川島町５２２番地</v>
      </c>
      <c r="G26" s="1022"/>
      <c r="H26" s="1022"/>
      <c r="I26" s="1022"/>
      <c r="J26" s="1022"/>
      <c r="K26" s="1022"/>
      <c r="L26" s="1022"/>
      <c r="M26" s="1022"/>
      <c r="N26" s="454" t="s">
        <v>172</v>
      </c>
      <c r="O26" s="383"/>
      <c r="P26" s="383"/>
      <c r="Q26" s="1016" t="str">
        <f>IF(+表紙!Q50="","",+表紙!Q50)</f>
        <v>045（371）5335</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9" t="str">
        <f>IF(+表紙!F60="","",+表紙!F60)</f>
        <v>浄水処理量　192,000m3/日　程度</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79</v>
      </c>
      <c r="G37" s="1062"/>
      <c r="H37" s="1062"/>
      <c r="I37" s="1062"/>
      <c r="J37" s="1062"/>
      <c r="K37" s="1062"/>
      <c r="L37" s="1062"/>
      <c r="M37" s="1062"/>
      <c r="N37" s="1062"/>
      <c r="O37" s="1062"/>
      <c r="P37" s="1062"/>
      <c r="Q37" s="1062"/>
      <c r="R37" s="1062"/>
      <c r="S37" s="1062"/>
      <c r="T37" s="1062"/>
      <c r="U37" s="1063"/>
    </row>
    <row r="38" spans="3:21" ht="13.95"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5"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5"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5"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5"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5"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5"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5"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5"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5"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5"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5"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5"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5"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5"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5"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5"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5"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5"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5"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7</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37577.9</v>
      </c>
      <c r="L66" s="1068"/>
      <c r="M66" s="1068"/>
      <c r="N66" s="1068"/>
      <c r="O66" s="1068"/>
      <c r="P66" s="300" t="s">
        <v>13</v>
      </c>
      <c r="Q66" s="1066"/>
      <c r="R66" s="1066"/>
      <c r="S66" s="1066"/>
      <c r="T66" s="1066"/>
      <c r="U66" s="1067"/>
      <c r="V66" s="467"/>
      <c r="W66" s="467"/>
      <c r="X66" s="391"/>
    </row>
    <row r="67" spans="1:24" ht="13.95"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92"/>
      <c r="D70" s="1071"/>
      <c r="E70" s="1074"/>
      <c r="F70" s="1052" t="str">
        <f>IF(COUNTA(表紙!F94)=1,+表紙!F94,"")</f>
        <v>上水道事業では、市内給水量や、降雨による濁度上昇、日照に伴う原水中の生物等の増加など環境条件により処理状況が異なる。これらに起因する汚泥量を制御、抑制することは非常に困難である。しかし、pHコントールによる凝集剤の注入量削減や、活性炭の効率的な注入を行い汚泥発生量の減量に努めている。</v>
      </c>
      <c r="G70" s="1053"/>
      <c r="H70" s="1053"/>
      <c r="I70" s="1053"/>
      <c r="J70" s="1053"/>
      <c r="K70" s="1053"/>
      <c r="L70" s="1053"/>
      <c r="M70" s="1053"/>
      <c r="N70" s="1053"/>
      <c r="O70" s="1053"/>
      <c r="P70" s="1053"/>
      <c r="Q70" s="1053"/>
      <c r="R70" s="1053"/>
      <c r="S70" s="1053"/>
      <c r="T70" s="1053"/>
      <c r="U70" s="1054"/>
      <c r="V70" s="308"/>
    </row>
    <row r="71" spans="1:24" ht="13.95"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5"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5"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5"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5"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5"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5"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42032.6</v>
      </c>
      <c r="L81" s="1068"/>
      <c r="M81" s="1068"/>
      <c r="N81" s="1068"/>
      <c r="O81" s="1068"/>
      <c r="P81" s="303" t="s">
        <v>13</v>
      </c>
      <c r="Q81" s="1066"/>
      <c r="R81" s="1066"/>
      <c r="S81" s="1066"/>
      <c r="T81" s="1066"/>
      <c r="U81" s="1067"/>
      <c r="V81" s="467"/>
      <c r="W81" s="467"/>
      <c r="X81" s="309"/>
    </row>
    <row r="82" spans="1:24" ht="13.95"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59"/>
      <c r="D85" s="1047"/>
      <c r="E85" s="1044"/>
      <c r="F85" s="1052" t="str">
        <f>IF(COUNTA(表紙!F109)=1,+表紙!F109,"")</f>
        <v>市民生活に直結し清浄、豊富、低廉な飲料水を供給するため浄水場において処理水量を減量することは容易でない。そのため、設備更新時において薬品等を有効に活用できるプロセスの導入を予定している。</v>
      </c>
      <c r="G85" s="1053"/>
      <c r="H85" s="1053"/>
      <c r="I85" s="1053"/>
      <c r="J85" s="1053"/>
      <c r="K85" s="1053"/>
      <c r="L85" s="1053"/>
      <c r="M85" s="1053"/>
      <c r="N85" s="1053"/>
      <c r="O85" s="1053"/>
      <c r="P85" s="1053"/>
      <c r="Q85" s="1053"/>
      <c r="R85" s="1053"/>
      <c r="S85" s="1053"/>
      <c r="T85" s="1053"/>
      <c r="U85" s="1054"/>
      <c r="V85" s="321"/>
    </row>
    <row r="86" spans="1:24" ht="13.95"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5"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5"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5"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5"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5"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5"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5"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47"/>
      <c r="E96" s="1044"/>
      <c r="F96" s="1052" t="str">
        <f>IF(COUNTA(表紙!F120)=1,+表紙!F120,"")</f>
        <v>廃棄物の分別収集を行って、適正な委託処理を行っている。</v>
      </c>
      <c r="G96" s="1053"/>
      <c r="H96" s="1053"/>
      <c r="I96" s="1053"/>
      <c r="J96" s="1053"/>
      <c r="K96" s="1053"/>
      <c r="L96" s="1053"/>
      <c r="M96" s="1053"/>
      <c r="N96" s="1053"/>
      <c r="O96" s="1053"/>
      <c r="P96" s="1053"/>
      <c r="Q96" s="1053"/>
      <c r="R96" s="1053"/>
      <c r="S96" s="1053"/>
      <c r="T96" s="1053"/>
      <c r="U96" s="1054"/>
      <c r="V96" s="321"/>
    </row>
    <row r="97" spans="3:25" ht="13.95"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5"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5"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5"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47"/>
      <c r="E102" s="1044"/>
      <c r="F102" s="1099" t="str">
        <f>IF(COUNTA(表紙!F126)=1,+表紙!F126,"")</f>
        <v>排水処理システムの見直しも含めた検討を行い、汚泥の減量化を図っていく。</v>
      </c>
      <c r="G102" s="1100"/>
      <c r="H102" s="1100"/>
      <c r="I102" s="1100"/>
      <c r="J102" s="1100"/>
      <c r="K102" s="1100"/>
      <c r="L102" s="1100"/>
      <c r="M102" s="1100"/>
      <c r="N102" s="1100"/>
      <c r="O102" s="1100"/>
      <c r="P102" s="1100"/>
      <c r="Q102" s="1100"/>
      <c r="R102" s="1100"/>
      <c r="S102" s="1100"/>
      <c r="T102" s="1100"/>
      <c r="U102" s="1101"/>
      <c r="V102" s="321"/>
    </row>
    <row r="103" spans="3:25" ht="13.95"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5"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5"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5"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5"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5"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5"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5"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5"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5"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5"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5"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5"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5"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5"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5"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5"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5"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5"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5"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5"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50000000000003"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5"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5"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5"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5"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5"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5"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5"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5"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5"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50000000000003"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5"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5"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5"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5"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5"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5"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5"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5"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5"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5"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5"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5"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5"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5"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5"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5"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5"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5"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5"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5"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5"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5"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5"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5"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47"/>
      <c r="E184" s="1044"/>
      <c r="F184" s="1115" t="s">
        <v>267</v>
      </c>
      <c r="G184" s="1116"/>
      <c r="H184" s="1116"/>
      <c r="I184" s="1116"/>
      <c r="J184" s="1116"/>
      <c r="K184" s="1075">
        <f>+表紙!K208</f>
        <v>41121.9</v>
      </c>
      <c r="L184" s="1075"/>
      <c r="M184" s="1075"/>
      <c r="N184" s="1075"/>
      <c r="O184" s="1075"/>
      <c r="P184" s="327" t="s">
        <v>13</v>
      </c>
      <c r="Q184" s="1105" t="s">
        <v>293</v>
      </c>
      <c r="R184" s="1106"/>
      <c r="S184" s="1106"/>
      <c r="T184" s="1106"/>
      <c r="U184" s="1107"/>
      <c r="V184" s="467"/>
      <c r="W184" s="467"/>
      <c r="X184" s="321"/>
      <c r="Y184" s="341"/>
    </row>
    <row r="185" spans="3:25" ht="43.2"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2" customHeight="1" x14ac:dyDescent="0.15">
      <c r="C186" s="325"/>
      <c r="D186" s="1047"/>
      <c r="E186" s="1044"/>
      <c r="F186" s="328"/>
      <c r="G186" s="798" t="s">
        <v>224</v>
      </c>
      <c r="H186" s="799"/>
      <c r="I186" s="799"/>
      <c r="J186" s="799"/>
      <c r="K186" s="1075">
        <f>+表紙!K210</f>
        <v>41097.799999999996</v>
      </c>
      <c r="L186" s="1075"/>
      <c r="M186" s="1075"/>
      <c r="N186" s="1075"/>
      <c r="O186" s="1075"/>
      <c r="P186" s="459" t="s">
        <v>13</v>
      </c>
      <c r="Q186" s="1108"/>
      <c r="R186" s="1109"/>
      <c r="S186" s="1109"/>
      <c r="T186" s="1109"/>
      <c r="U186" s="1110"/>
      <c r="V186" s="467"/>
      <c r="W186" s="467"/>
      <c r="X186" s="321"/>
      <c r="Y186" s="341"/>
    </row>
    <row r="187" spans="3:25" ht="43.2"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5"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47"/>
      <c r="E190" s="1044"/>
      <c r="F190" s="1052" t="str">
        <f>IF(COUNTA(表紙!F214)=1,+表紙!F214,"")</f>
        <v>汚泥の処理委託の中で、脱水ケーキはセメント原料、改良土、園芸土として再資源化している。</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5"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5"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5"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5"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5"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5"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5"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5"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42032.6</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42023.6</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5"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47"/>
      <c r="E207" s="1044"/>
      <c r="F207" s="1052" t="str">
        <f>IF(COUNTA(表紙!F231)=1,+表紙!F231,"")</f>
        <v>昨年と引き続き、脱水ケーキはセメント原料、改良土、園芸土として再資源化する。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5"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5"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5"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5"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5"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5"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5"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5"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50000000000003"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50000000000003"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50000000000003"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7" zoomScaleNormal="100" workbookViewId="0">
      <selection activeCell="Q34" sqref="Q3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42000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37532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42000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42000</v>
      </c>
      <c r="P27" s="863"/>
      <c r="Q27" s="863"/>
      <c r="R27" s="863"/>
      <c r="S27" s="59" t="s">
        <v>38</v>
      </c>
      <c r="T27" s="80"/>
      <c r="U27" s="80"/>
      <c r="X27" s="78" t="s">
        <v>39</v>
      </c>
      <c r="Y27" s="81"/>
      <c r="AG27" s="68"/>
      <c r="AH27" s="68"/>
      <c r="AI27" s="68"/>
      <c r="AJ27" s="68"/>
      <c r="AK27" s="905">
        <f>+AG18+O27</f>
        <v>42000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42000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41076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42000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41076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28" sqref="Z28:AD28"/>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v>
      </c>
      <c r="P27" s="863"/>
      <c r="Q27" s="863"/>
      <c r="R27" s="863"/>
      <c r="S27" s="59" t="s">
        <v>38</v>
      </c>
      <c r="T27" s="80"/>
      <c r="U27" s="80"/>
      <c r="X27" s="78" t="s">
        <v>39</v>
      </c>
      <c r="Y27" s="81"/>
      <c r="AG27" s="68"/>
      <c r="AH27" s="68"/>
      <c r="AI27" s="68"/>
      <c r="AJ27" s="68"/>
      <c r="AK27" s="905">
        <f>+AG18+O27</f>
        <v>2</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2</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9" workbookViewId="0">
      <selection activeCell="Z30" sqref="Z30:AD30"/>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24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v>
      </c>
      <c r="P27" s="863"/>
      <c r="Q27" s="863"/>
      <c r="R27" s="863"/>
      <c r="S27" s="59" t="s">
        <v>38</v>
      </c>
      <c r="T27" s="80"/>
      <c r="U27" s="80"/>
      <c r="X27" s="78" t="s">
        <v>39</v>
      </c>
      <c r="Y27" s="81"/>
      <c r="AG27" s="68"/>
      <c r="AH27" s="68"/>
      <c r="AI27" s="68"/>
      <c r="AJ27" s="68"/>
      <c r="AK27" s="905">
        <f>+AG18+O27</f>
        <v>1</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24</v>
      </c>
      <c r="G29" s="875"/>
      <c r="H29" s="234" t="s">
        <v>198</v>
      </c>
      <c r="L29" s="872"/>
      <c r="O29" s="71"/>
      <c r="P29" s="163"/>
      <c r="Q29" s="66" t="s">
        <v>183</v>
      </c>
      <c r="R29" s="839" t="s">
        <v>33</v>
      </c>
      <c r="S29" s="855"/>
      <c r="T29" s="855"/>
      <c r="U29" s="856"/>
      <c r="V29" s="63"/>
      <c r="W29" s="82"/>
      <c r="X29" s="860" t="s">
        <v>315</v>
      </c>
      <c r="Y29" s="861"/>
      <c r="Z29" s="853">
        <v>1</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election activeCell="Z30" sqref="Z30:AD30"/>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v>
      </c>
      <c r="P27" s="863"/>
      <c r="Q27" s="863"/>
      <c r="R27" s="863"/>
      <c r="S27" s="59" t="s">
        <v>38</v>
      </c>
      <c r="T27" s="80"/>
      <c r="U27" s="80"/>
      <c r="X27" s="78" t="s">
        <v>39</v>
      </c>
      <c r="Y27" s="81"/>
      <c r="AG27" s="68"/>
      <c r="AH27" s="68"/>
      <c r="AI27" s="68"/>
      <c r="AJ27" s="68"/>
      <c r="AK27" s="905">
        <f>+AG18+O27</f>
        <v>3</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3</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3</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2" workbookViewId="0">
      <selection activeCell="AI24" sqref="AI2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3.9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3.9</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3.9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3" workbookViewId="0">
      <selection activeCell="Z29" sqref="Z29:AD29"/>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横浜市水道局　西谷浄水場</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1.1000000000000001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1.1000000000000001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1.1000000000000001</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1.1000000000000001</v>
      </c>
      <c r="P27" s="863"/>
      <c r="Q27" s="863"/>
      <c r="R27" s="863"/>
      <c r="S27" s="59" t="s">
        <v>38</v>
      </c>
      <c r="T27" s="80"/>
      <c r="U27" s="80"/>
      <c r="X27" s="78" t="s">
        <v>39</v>
      </c>
      <c r="Y27" s="81"/>
      <c r="AG27" s="68"/>
      <c r="AH27" s="68"/>
      <c r="AI27" s="68"/>
      <c r="AJ27" s="68"/>
      <c r="AK27" s="905">
        <f>+AG18+O27</f>
        <v>1.1000000000000001</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1.1000000000000001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1.1000000000000001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1.1000000000000001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1.1000000000000001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2025-06-10T23:53:46Z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