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1730" windowHeight="6120"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7"/>
  <c r="K49" i="94"/>
  <c r="H31" i="76"/>
  <c r="J49" i="94"/>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<sst xmlns="http://schemas.openxmlformats.org/spreadsheetml/2006/main" count="3304" uniqueCount="470">
  <si>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</si>
  <si>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</si>
  <si>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</si>
  <si>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</si>
  <si>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</si>
  <si>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</si>
  <si>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</si>
  <si>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</si>
  <si>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</si>
  <si>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</si>
  <si>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</si>
  <si>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</si>
  <si>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</si>
  <si>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</si>
  <si>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</si>
  <si>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</si>
  <si>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</si>
  <si>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</si>
  <si>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</si>
  <si>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</si>
  <si>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</si>
  <si>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</si>
  <si>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</si>
  <si>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</si>
  <si>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</si>
  <si>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</si>
  <si>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</si>
  <si>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</si>
  <si>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</si>
  <si>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</si>
  <si>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</si>
  <si>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</si>
  <si>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</si>
  <si>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</si>
  <si>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</si>
  <si>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</si>
  <si>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</si>
  <si>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</si>
  <si>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</si>
  <si>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</si>
  <si>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</si>
  <si>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</si>
  <si>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</si>
  <si>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</si>
  <si>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</si>
  <si>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</si>
  <si>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</si>
  <si>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</si>
  <si>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</si>
  <si>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</si>
  <si>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</si>
  <si>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</si>
  <si>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</si>
  <si>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</si>
  <si>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</si>
  <si>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</si>
  <si>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</si>
  <si>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</si>
  <si>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</si>
  <si>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</si>
  <si>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</si>
  <si>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</si>
  <si>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</si>
  <si>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</si>
  <si>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</si>
  <si>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</si>
  <si>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</si>
  <si>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</si>
  <si>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</si>
  <si>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</si>
  <si>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</si>
  <si>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</si>
  <si>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</si>
  <si>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</si>
  <si>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</si>
  <si>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</si>
  <si>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</si>
  <si>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</si>
  <si>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</si>
  <si>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</si>
  <si>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</si>
  <si>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</si>
  <si>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</si>
  <si>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</si>
  <si>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</si>
  <si>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</si>
  <si>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</si>
  <si>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</si>
  <si>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</si>
  <si>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</si>
  <si>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</si>
  <si>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</si>
  <si>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</si>
  <si>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</si>
  <si>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</si>
  <si>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</si>
  <si>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</si>
  <si>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</si>
  <si>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</si>
  <si>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</si>
  <si>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</si>
  <si>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</si>
  <si>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</si>
  <si>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</si>
  <si>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</si>
  <si>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</si>
  <si>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</si>
  <si>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</si>
  <si>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</si>
  <si>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</si>
  <si>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</si>
  <si>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</si>
  <si>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</si>
  <si>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</si>
  <si>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</si>
  <si>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</si>
  <si>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</si>
  <si>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</si>
  <si>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</si>
  <si>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</si>
  <si>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</si>
  <si>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</si>
  <si>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</si>
  <si>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</si>
  <si>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</si>
  <si>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</si>
  <si>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</si>
  <si>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</si>
  <si>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</si>
  <si>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</si>
  <si>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</si>
  <si>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</si>
  <si>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</si>
  <si>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</si>
  <si>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</si>
  <si>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</si>
  <si>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</si>
  <si>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</si>
  <si>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</si>
  <si>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</si>
  <si>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</si>
  <si>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</si>
  <si>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</si>
  <si>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</si>
  <si>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</si>
  <si>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</si>
  <si>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</si>
  <si>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</si>
  <si>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</si>
  <si>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</si>
  <si>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</si>
  <si>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</si>
  <si>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</si>
  <si>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</si>
  <si>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</si>
  <si>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</si>
  <si>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</si>
  <si>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</si>
  <si>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</si>
  <si>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</si>
  <si>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</si>
  <si>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</si>
  <si>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</si>
  <si>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</si>
  <si>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</si>
  <si>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</si>
  <si>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</si>
  <si>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</si>
  <si>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</si>
  <si>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</si>
  <si>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</si>
  <si>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</si>
  <si>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</si>
  <si>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</si>
  <si>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</si>
  <si>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</si>
  <si>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</si>
  <si>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</si>
  <si>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</si>
  <si>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</si>
  <si>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</si>
  <si>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</si>
  <si>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</si>
  <si>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</si>
  <si>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</si>
  <si>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</si>
  <si>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</si>
  <si>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</si>
  <si>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</si>
  <si>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</si>
  <si>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</si>
  <si>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</si>
  <si>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</si>
  <si>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</si>
  <si>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</si>
  <si>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</si>
  <si>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</si>
  <si>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</si>
  <si>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</si>
  <si>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</si>
  <si>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</si>
  <si>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</si>
  <si>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</si>
  <si>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</si>
  <si>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</si>
  <si>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</si>
  <si>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</si>
  <si>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</si>
  <si>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</si>
  <si>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</si>
  <si>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</si>
  <si>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</si>
  <si>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</si>
  <si>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</si>
  <si>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</si>
  <si>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</si>
  <si>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</si>
  <si>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</si>
  <si>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</si>
  <si>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</si>
  <si>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</si>
  <si>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</si>
  <si>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</si>
  <si>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</si>
  <si>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</si>
  <si>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</si>
  <si>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</si>
  <si>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</si>
  <si>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</si>
  <si>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</si>
  <si>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</si>
  <si>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</si>
  <si>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</si>
  <si>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</si>
  <si>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</si>
  <si>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</si>
  <si>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</si>
  <si>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</si>
  <si>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</si>
  <si>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</si>
  <si>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</si>
  <si>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</si>
  <si>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</si>
  <si>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</si>
  <si>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</si>
  <si>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</si>
  <si>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</si>
  <si>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</si>
  <si>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</si>
  <si>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</si>
  <si>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</si>
  <si>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</si>
  <si>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</si>
  <si>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</si>
  <si>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</si>
  <si>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</si>
  <si>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</si>
  <si>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</si>
  <si>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</si>
  <si>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</si>
  <si>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</si>
  <si>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</si>
  <si>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</si>
  <si>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</si>
  <si>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</si>
  <si>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</si>
  <si>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</si>
  <si>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</si>
  <si>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</si>
  <si>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</si>
  <si>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</si>
  <si>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</si>
  <si>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</si>
  <si>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</si>
  <si>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</si>
  <si>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</si>
  <si>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</si>
  <si>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</si>
  <si>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</si>
  <si>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</si>
  <si>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</si>
  <si>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</si>
  <si>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</si>
  <si>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</si>
  <si>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</si>
  <si>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</si>
  <si>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</si>
  <si>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</si>
  <si>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</si>
  <si>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</si>
  <si>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</si>
  <si>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</si>
  <si>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</si>
  <si>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</si>
  <si>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</si>
  <si>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</si>
  <si>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</si>
  <si>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</si>
  <si>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</si>
  <si>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</si>
  <si>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</si>
  <si>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</si>
  <si>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</si>
  <si>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</si>
  <si>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</si>
  <si>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</si>
  <si>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</si>
  <si>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</si>
  <si>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</si>
  <si>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</si>
  <si>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</si>
  <si>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</si>
  <si>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</si>
  <si>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</si>
  <si>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</si>
  <si>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</si>
  <si>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</si>
  <si>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</si>
  <si>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</si>
  <si>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</si>
  <si>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</si>
  <si>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</si>
  <si>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</si>
  <si>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</si>
  <si>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</si>
  <si>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</si>
  <si>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</si>
  <si>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</si>
  <si>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</si>
  <si>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</si>
  <si>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</si>
  <si>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</si>
  <si>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</si>
  <si>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</si>
  <si>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</si>
  <si>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</si>
  <si>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</si>
  <si>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</si>
  <si>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</si>
  <si>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</si>
  <si>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</si>
  <si>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</si>
  <si>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</si>
  <si>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</si>
  <si>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</si>
  <si>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</si>
  <si>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</si>
  <si>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</si>
  <si>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</si>
  <si>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</si>
  <si>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</si>
  <si>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</si>
  <si>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</si>
  <si>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</si>
  <si>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</si>
  <si>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</si>
  <si>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</si>
  <si>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</si>
  <si>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</si>
  <si>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</si>
  <si>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</si>
  <si>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</si>
  <si>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</si>
  <si>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</si>
  <si>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</si>
  <si>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</si>
  <si>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</si>
  <si>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</si>
  <si>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</si>
  <si>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</si>
  <si>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</si>
  <si>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</si>
  <si>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</si>
  <si>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</si>
  <si>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</si>
  <si>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</si>
  <si>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</si>
  <si>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</si>
  <si>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</si>
  <si>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</si>
  <si>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</si>
  <si>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</si>
  <si>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</si>
  <si>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</si>
  <si>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</si>
  <si>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</si>
  <si>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</si>
  <si>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</si>
  <si>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</si>
  <si>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</si>
  <si>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</si>
  <si>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</si>
  <si>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</si>
  <si>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</si>
  <si>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</si>
  <si>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</si>
  <si>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</si>
  <si>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</si>
  <si>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</si>
  <si>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</si>
  <si>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</si>
  <si>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</si>
  <si>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</si>
  <si>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</si>
  <si>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</si>
  <si>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</si>
  <si>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</si>
  <si>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</si>
  <si>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</si>
  <si>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</si>
  <si>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</si>
  <si>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</si>
  <si>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</si>
  <si>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</si>
  <si>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</si>
  <si>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</si>
  <si>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</si>
  <si>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</si>
  <si>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</si>
  <si>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</si>
  <si>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</si>
  <si>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</si>
  <si>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</si>
  <si>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</si>
  <si>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</si>
  <si>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</si>
  <si>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</si>
  <si>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</si>
  <si>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</si>
  <si>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</si>
  <si>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</si>
  <si>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</si>
  <si>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</si>
  <si>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</si>
  <si>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</si>
  <si>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</si>
  <si>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</si>
  <si>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</si>
  <si>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</si>
  <si>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</si>
  <si>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</si>
  <si>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</si>
  <si>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</si>
  <si>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</si>
  <si>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</si>
  <si>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</si>
  <si>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</si>
  <si>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</si>
  <si>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</si>
  <si>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</si>
  <si>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</si>
  <si>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</si>
  <si>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</si>
  <si>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</si>
  <si>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</si>
  <si>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</si>
  <si>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</si>
  <si>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</si>
  <si>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</si>
  <si>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</si>
  <si>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</si>
  <si>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</si>
  <si>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</si>
  <si>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07年 06月 27日</t>
    <phoneticPr fontId="3"/>
  </si>
  <si>
    <t>神奈川県横浜市栄区田谷町１番地</t>
    <rPh sb="0" eb="12">
      <t>カナガワケンヨコハマシサカエクタヤチョウ</t>
    </rPh>
    <rPh sb="13" eb="15">
      <t>バンチ</t>
    </rPh>
    <phoneticPr fontId="3"/>
  </si>
  <si>
    <t>住友電気工業株式会社横浜製作所
安全環境グループ　中澤　清志</t>
    <rPh sb="0" eb="15">
      <t>スミトモデンキコウギョウカブシキカイシャヨコハマセイサクショ</t>
    </rPh>
    <rPh sb="16" eb="20">
      <t>アンゼンカンキョウ</t>
    </rPh>
    <rPh sb="25" eb="27">
      <t>ナカザワ</t>
    </rPh>
    <rPh sb="28" eb="29">
      <t>キヨシ</t>
    </rPh>
    <rPh sb="29" eb="30">
      <t>シ</t>
    </rPh>
    <phoneticPr fontId="3"/>
  </si>
  <si>
    <t>045-853-7186</t>
    <phoneticPr fontId="3"/>
  </si>
  <si>
    <t>住友電気工業株式会社　横浜製作所</t>
    <rPh sb="0" eb="2">
      <t>スミトモ</t>
    </rPh>
    <rPh sb="2" eb="4">
      <t>デンキ</t>
    </rPh>
    <rPh sb="4" eb="6">
      <t>コウギョウ</t>
    </rPh>
    <rPh sb="6" eb="10">
      <t>カブシキガイシャ</t>
    </rPh>
    <rPh sb="11" eb="13">
      <t>ヨコハマ</t>
    </rPh>
    <rPh sb="13" eb="16">
      <t>セイサクショ</t>
    </rPh>
    <phoneticPr fontId="3"/>
  </si>
  <si>
    <t>電線製造業</t>
    <rPh sb="0" eb="5">
      <t>デンセンセイゾウギョウ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</si>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</sst>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31" zoomScaleNormal="100" zoomScaleSheetLayoutView="100" workbookViewId="0">
      <selection activeCell="C31" sqref="C31:O32"/>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875" style="25" customWidth="1"/>
    <col min="7" max="7" width="6.875" style="25" customWidth="1"/>
    <col min="8" max="8" width="13.875" style="25" customWidth="1"/>
    <col min="9" max="9" width="5.875" style="25" customWidth="1"/>
    <col min="10" max="10" width="3.875" style="25" customWidth="1"/>
    <col min="11" max="11" width="10.875" style="25" customWidth="1"/>
    <col min="12" max="12" width="6.875" style="25" customWidth="1"/>
    <col min="13" max="13" width="7.875" style="25" customWidth="1"/>
    <col min="14" max="14" width="6.875" style="25" customWidth="1"/>
    <col min="15" max="15" width="7.875" style="25" customWidth="1"/>
    <col min="16" max="16" width="2.125" style="25" customWidth="1"/>
    <col min="17" max="17" width="9" style="25"/>
    <col min="18" max="18" width="9" style="48"/>
    <col min="19" max="19" width="10.875" style="48" customWidth="1"/>
    <col min="20" max="20" width="9" style="48"/>
    <col min="21" max="21" width="13.375" style="48" customWidth="1"/>
    <col min="22" max="27" width="9" style="48"/>
    <col min="28" max="28" width="33.8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469</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3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41</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466</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2043</v>
      </c>
      <c r="N48" s="602"/>
      <c r="O48" s="603"/>
    </row>
    <row r="49" spans="3:21" ht="18" customHeight="1">
      <c r="C49" s="552" t="s">
        <v>11</v>
      </c>
      <c r="D49" s="584"/>
      <c r="E49" s="585"/>
      <c r="F49" s="571" t="s">
        <v>464</v>
      </c>
      <c r="G49" s="572"/>
      <c r="H49" s="572"/>
      <c r="I49" s="572"/>
      <c r="J49" s="572"/>
      <c r="K49" s="572"/>
      <c r="L49" s="463" t="s">
        <v>172</v>
      </c>
      <c r="M49" s="466"/>
      <c r="N49" s="604" t="s">
        <v>466</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133</v>
      </c>
      <c r="G52" s="640"/>
      <c r="H52" s="640"/>
      <c r="I52" s="640"/>
      <c r="J52" s="36" t="s">
        <v>47</v>
      </c>
      <c r="K52" s="36"/>
      <c r="L52" s="641" t="s">
        <v>468</v>
      </c>
      <c r="M52" s="641"/>
      <c r="N52" s="642"/>
      <c r="O52" s="643"/>
    </row>
    <row r="53" spans="3:21" ht="22.5" customHeight="1">
      <c r="C53" s="360"/>
      <c r="D53" s="452" t="s">
        <v>19</v>
      </c>
      <c r="E53" s="470" t="s">
        <v>365</v>
      </c>
      <c r="F53" s="644" t="s">
        <v>366</v>
      </c>
      <c r="G53" s="645"/>
      <c r="H53" s="646"/>
      <c r="I53" s="644" t="s">
        <v>367</v>
      </c>
      <c r="J53" s="647"/>
      <c r="K53" s="648"/>
      <c r="L53" s="649">
        <v>142858</v>
      </c>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1664</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1190.8999999999999</v>
      </c>
      <c r="I63" s="292" t="s">
        <v>4</v>
      </c>
      <c r="J63" s="623" t="s">
        <v>324</v>
      </c>
      <c r="K63" s="624"/>
      <c r="L63" s="625"/>
      <c r="M63" s="621">
        <f>+別紙!AA14</f>
        <v>961.9</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961.9</v>
      </c>
      <c r="N65" s="622"/>
      <c r="O65" s="455" t="s">
        <v>4</v>
      </c>
      <c r="P65" s="175"/>
      <c r="Q65" s="176"/>
      <c r="R65" s="176"/>
      <c r="S65" s="176"/>
    </row>
    <row r="66" spans="1:48" ht="24.75" customHeight="1">
      <c r="C66" s="480"/>
      <c r="D66" s="608" t="s">
        <v>303</v>
      </c>
      <c r="E66" s="609"/>
      <c r="F66" s="609"/>
      <c r="G66" s="610"/>
      <c r="H66" s="457">
        <f>+別紙!AA12</f>
        <v>229</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3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3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3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3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3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3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3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3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C31" sqref="C31:O32"/>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3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C31" sqref="C31:O32"/>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3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C31" sqref="C31:O32"/>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3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C31" sqref="C31:O32"/>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3" zoomScaleNormal="100" workbookViewId="0">
      <selection activeCell="B31" sqref="B26:O33"/>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0.3</v>
      </c>
      <c r="E24" s="684"/>
      <c r="F24" s="684"/>
      <c r="G24" s="211" t="s">
        <v>198</v>
      </c>
      <c r="H24" s="673">
        <f>+F12</f>
        <v>0.6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0.6</v>
      </c>
      <c r="Q27" s="733"/>
      <c r="R27" s="733"/>
      <c r="S27" s="733"/>
      <c r="T27" s="54" t="s">
        <v>38</v>
      </c>
      <c r="U27" s="74"/>
      <c r="V27" s="74"/>
      <c r="Y27" s="72" t="s">
        <v>39</v>
      </c>
      <c r="Z27" s="75"/>
      <c r="AH27" s="63"/>
      <c r="AI27" s="63"/>
      <c r="AJ27" s="63"/>
      <c r="AK27" s="63"/>
      <c r="AL27" s="703">
        <f>+AH18+P27</f>
        <v>0.6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0.3</v>
      </c>
      <c r="E29" s="684"/>
      <c r="F29" s="684"/>
      <c r="G29" s="211" t="s">
        <v>198</v>
      </c>
      <c r="H29" s="673">
        <f>+AL27</f>
        <v>0.6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0.6</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0.3</v>
      </c>
      <c r="E31" s="684"/>
      <c r="F31" s="684"/>
      <c r="G31" s="211" t="s">
        <v>198</v>
      </c>
      <c r="H31" s="673">
        <f>+AS24</f>
        <v>0.6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2" zoomScaleNormal="100" workbookViewId="0">
      <selection activeCell="Q35" sqref="Q35"/>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22</v>
      </c>
      <c r="E24" s="684"/>
      <c r="F24" s="684"/>
      <c r="G24" s="211" t="s">
        <v>198</v>
      </c>
      <c r="H24" s="673">
        <f>+F12</f>
        <v>39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39</v>
      </c>
      <c r="Q27" s="733"/>
      <c r="R27" s="733"/>
      <c r="S27" s="733"/>
      <c r="T27" s="54" t="s">
        <v>38</v>
      </c>
      <c r="U27" s="74"/>
      <c r="V27" s="74"/>
      <c r="Y27" s="72" t="s">
        <v>39</v>
      </c>
      <c r="Z27" s="75"/>
      <c r="AH27" s="63"/>
      <c r="AI27" s="63"/>
      <c r="AJ27" s="63"/>
      <c r="AK27" s="63"/>
      <c r="AL27" s="703">
        <f>+AH18+P27</f>
        <v>39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22</v>
      </c>
      <c r="E29" s="684"/>
      <c r="F29" s="684"/>
      <c r="G29" s="211" t="s">
        <v>198</v>
      </c>
      <c r="H29" s="673">
        <f>+AL27</f>
        <v>39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39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22</v>
      </c>
      <c r="E31" s="684"/>
      <c r="F31" s="684"/>
      <c r="G31" s="211" t="s">
        <v>198</v>
      </c>
      <c r="H31" s="673">
        <f>+AS24</f>
        <v>39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C31" sqref="C31:O32"/>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C31" sqref="C31:O32"/>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C31" sqref="C31:O32"/>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3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C31" sqref="C31:O32"/>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3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C31" sqref="C31:O32"/>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0" width="9" style="50"/>
    <col min="51" max="51" width="49.8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1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3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住友電気工業株式会社　横浜製作所</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3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C31" sqref="C31:O32"/>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26" zoomScaleNormal="100" workbookViewId="0">
      <selection activeCell="AJ29" sqref="AJ29"/>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0.6</v>
      </c>
      <c r="E24" s="684"/>
      <c r="F24" s="684"/>
      <c r="G24" s="211" t="s">
        <v>198</v>
      </c>
      <c r="H24" s="673">
        <f>+F12</f>
        <v>0.6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0.6</v>
      </c>
      <c r="Q27" s="733"/>
      <c r="R27" s="733"/>
      <c r="S27" s="733"/>
      <c r="T27" s="54" t="s">
        <v>38</v>
      </c>
      <c r="U27" s="74"/>
      <c r="V27" s="74"/>
      <c r="Y27" s="72" t="s">
        <v>39</v>
      </c>
      <c r="Z27" s="75"/>
      <c r="AH27" s="63"/>
      <c r="AI27" s="63"/>
      <c r="AJ27" s="63"/>
      <c r="AK27" s="63"/>
      <c r="AL27" s="703">
        <f>+AH18+P27</f>
        <v>0.6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0.6</v>
      </c>
      <c r="E29" s="684"/>
      <c r="F29" s="684"/>
      <c r="G29" s="211" t="s">
        <v>198</v>
      </c>
      <c r="H29" s="673">
        <f>+AL27</f>
        <v>0.6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0.6</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0.6</v>
      </c>
      <c r="E31" s="684"/>
      <c r="F31" s="684"/>
      <c r="G31" s="211" t="s">
        <v>198</v>
      </c>
      <c r="H31" s="673">
        <f>+AS24</f>
        <v>0.6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7" zoomScale="70" zoomScaleNormal="70" workbookViewId="0">
      <selection activeCell="T36" sqref="T36"/>
    </sheetView>
  </sheetViews>
  <sheetFormatPr defaultColWidth="9" defaultRowHeight="11.25"/>
  <cols>
    <col min="1" max="1" width="2.5" style="11" customWidth="1"/>
    <col min="2" max="3" width="3.875" style="11" customWidth="1"/>
    <col min="4" max="4" width="4.5" style="11" customWidth="1"/>
    <col min="5" max="5" width="3.875" style="11" customWidth="1"/>
    <col min="6" max="6" width="40.875" style="11" customWidth="1"/>
    <col min="7" max="7" width="9.875" style="11" customWidth="1"/>
    <col min="8" max="8" width="10.375" style="11" customWidth="1"/>
    <col min="9" max="26" width="9.875" style="11" customWidth="1"/>
    <col min="27" max="27" width="11.8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住友電気工業株式会社　横浜製作所</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9.1"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573</v>
      </c>
      <c r="I9" s="392">
        <f>IF(OR(ｳ.廃油!D24&gt;0,ｳ.廃油!D24&lt;0),ｳ.廃油!D24,IF(I$19&gt;0,"0",0))</f>
        <v>28</v>
      </c>
      <c r="J9" s="392">
        <f>IF(OR(ｴ.廃酸!$D24&gt;0,ｴ.廃酸!$D24&lt;0),ｴ.廃酸!D24,IF(J$19&gt;0,"0",0))</f>
        <v>5</v>
      </c>
      <c r="K9" s="392">
        <f>IF(OR(ｵ.廃ｱﾙｶﾘ!$D24&gt;0,ｵ.廃ｱﾙｶﾘ!$D24&lt;0),ｵ.廃ｱﾙｶﾘ!D24,IF(K$19&gt;0,"0",0))</f>
        <v>6</v>
      </c>
      <c r="L9" s="392">
        <f>IF(OR(ｶ.廃ﾌﾟﾗ類!D24&gt;0,ｶ.廃ﾌﾟﾗ類!D24&lt;0),ｶ.廃ﾌﾟﾗ類!D24,IF(L$19&gt;0,"0",0))</f>
        <v>513</v>
      </c>
      <c r="M9" s="392">
        <f>IF(OR(ｷ.紙くず!D24&gt;0,ｷ.紙くず!D24&lt;0),ｷ.紙くず!D24,IF(M$19&gt;0,"0",0))</f>
        <v>0</v>
      </c>
      <c r="N9" s="392">
        <f>IF(OR(ｸ.木くず!D24&gt;0,ｸ.木くず!D24&lt;0),ｸ.木くず!D24,IF(N$19&gt;0,"0",0))</f>
        <v>43</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0.3</v>
      </c>
      <c r="T9" s="392">
        <f>IF(OR(ｾ.ｶﾞﾗｽ･ｺﾝｸﾘ･陶磁器くず!D24&gt;0,ｾ.ｶﾞﾗｽ･ｺﾝｸﾘ･陶磁器くず!D24&lt;0),ｾ.ｶﾞﾗｽ･ｺﾝｸﾘ･陶磁器くず!D24,IF(T$19&gt;0,"0",0))</f>
        <v>22</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0.6</v>
      </c>
      <c r="AA9" s="394">
        <f>IF(SUM(G9:Z9)&gt;0,SUM(G9:Z9),IF(AA$19&gt;0,"0",0))</f>
        <v>1190.8999999999999</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t="str">
        <f>IF(OR(ｴ.廃酸!$D25&gt;0,ｴ.廃酸!$D25&lt;0),ｴ.廃酸!D25,IF(J$19&gt;0,"0",0))</f>
        <v>0</v>
      </c>
      <c r="K10" s="395" t="str">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t="str">
        <f>IF(OR(ｴ.廃酸!$D26&gt;0,ｴ.廃酸!$D26&lt;0),ｴ.廃酸!D26,IF(J$19&gt;0,"0",0))</f>
        <v>0</v>
      </c>
      <c r="K11" s="398" t="str">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f>IF(OR(ｲ.汚泥!D27&gt;0,ｲ.汚泥!D27&lt;0),ｲ.汚泥!D27,IF(H$19&gt;0,"0",0))</f>
        <v>229</v>
      </c>
      <c r="I12" s="398" t="str">
        <f>IF(OR(ｳ.廃油!D27&gt;0,ｳ.廃油!D27&lt;0),ｳ.廃油!D27,IF(I$19&gt;0,"0",0))</f>
        <v>0</v>
      </c>
      <c r="J12" s="398" t="str">
        <f>IF(OR(ｴ.廃酸!$D27&gt;0,ｴ.廃酸!$D27&lt;0),ｴ.廃酸!D27,IF(J$19&gt;0,"0",0))</f>
        <v>0</v>
      </c>
      <c r="K12" s="398" t="str">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f t="shared" si="0"/>
        <v>229</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t="str">
        <f>IF(OR(ｴ.廃酸!$D28&gt;0,ｴ.廃酸!$D28&lt;0),ｴ.廃酸!D28,IF(J$19&gt;0,"0",0))</f>
        <v>0</v>
      </c>
      <c r="K13" s="398" t="str">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344</v>
      </c>
      <c r="I14" s="398">
        <f>IF(OR(ｳ.廃油!D29&gt;0,ｳ.廃油!D29&lt;0),ｳ.廃油!D29,IF(I$19&gt;0,"0",0))</f>
        <v>28</v>
      </c>
      <c r="J14" s="398">
        <f>IF(OR(ｴ.廃酸!$D29&gt;0,ｴ.廃酸!$D29&lt;0),ｴ.廃酸!D29,IF(J$19&gt;0,"0",0))</f>
        <v>5</v>
      </c>
      <c r="K14" s="398">
        <f>IF(OR(ｵ.廃ｱﾙｶﾘ!$D29&gt;0,ｵ.廃ｱﾙｶﾘ!$D29&lt;0),ｵ.廃ｱﾙｶﾘ!D29,IF(K$19&gt;0,"0",0))</f>
        <v>6</v>
      </c>
      <c r="L14" s="398">
        <f>IF(OR(ｶ.廃ﾌﾟﾗ類!D29&gt;0,ｶ.廃ﾌﾟﾗ類!D29&lt;0),ｶ.廃ﾌﾟﾗ類!D29,IF(L$19&gt;0,"0",0))</f>
        <v>513</v>
      </c>
      <c r="M14" s="398">
        <f>IF(OR(ｷ.紙くず!D29&gt;0,ｷ.紙くず!D29&lt;0),ｷ.紙くず!D29,IF(M$19&gt;0,"0",0))</f>
        <v>0</v>
      </c>
      <c r="N14" s="398">
        <f>IF(OR(ｸ.木くず!D29&gt;0,ｸ.木くず!D29&lt;0),ｸ.木くず!D29,IF(N$19&gt;0,"0",0))</f>
        <v>43</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0.3</v>
      </c>
      <c r="T14" s="398">
        <f>IF(OR(ｾ.ｶﾞﾗｽ･ｺﾝｸﾘ･陶磁器くず!D29&gt;0,ｾ.ｶﾞﾗｽ･ｺﾝｸﾘ･陶磁器くず!D29&lt;0),ｾ.ｶﾞﾗｽ･ｺﾝｸﾘ･陶磁器くず!D29,IF(T$19&gt;0,"0",0))</f>
        <v>22</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0.6</v>
      </c>
      <c r="AA14" s="400">
        <f t="shared" si="0"/>
        <v>961.9</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t="str">
        <f>IF(OR(ｳ.廃油!D30&gt;0,ｳ.廃油!D30&lt;0),ｳ.廃油!D30,IF(I$19&gt;0,"0",0))</f>
        <v>0</v>
      </c>
      <c r="J15" s="398" t="str">
        <f>IF(OR(ｴ.廃酸!$D30&gt;0,ｴ.廃酸!$D30&lt;0),ｴ.廃酸!D30,IF(J$19&gt;0,"0",0))</f>
        <v>0</v>
      </c>
      <c r="K15" s="398" t="str">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344</v>
      </c>
      <c r="I16" s="398">
        <f>IF(OR(ｳ.廃油!D31&gt;0,ｳ.廃油!D31&lt;0),ｳ.廃油!D31,IF(I$19&gt;0,"0",0))</f>
        <v>28</v>
      </c>
      <c r="J16" s="398">
        <f>IF(OR(ｴ.廃酸!$D31&gt;0,ｴ.廃酸!$D31&lt;0),ｴ.廃酸!D31,IF(J$19&gt;0,"0",0))</f>
        <v>5</v>
      </c>
      <c r="K16" s="398">
        <f>IF(OR(ｵ.廃ｱﾙｶﾘ!$D31&gt;0,ｵ.廃ｱﾙｶﾘ!$D31&lt;0),ｵ.廃ｱﾙｶﾘ!D31,IF(K$19&gt;0,"0",0))</f>
        <v>6</v>
      </c>
      <c r="L16" s="398">
        <f>IF(OR(ｶ.廃ﾌﾟﾗ類!D31&gt;0,ｶ.廃ﾌﾟﾗ類!D31&lt;0),ｶ.廃ﾌﾟﾗ類!D31,IF(L$19&gt;0,"0",0))</f>
        <v>513</v>
      </c>
      <c r="M16" s="398">
        <f>IF(OR(ｷ.紙くず!D31&gt;0,ｷ.紙くず!D31&lt;0),ｷ.紙くず!D31,IF(M$19&gt;0,"0",0))</f>
        <v>0</v>
      </c>
      <c r="N16" s="398">
        <f>IF(OR(ｸ.木くず!D31&gt;0,ｸ.木くず!D31&lt;0),ｸ.木くず!D31,IF(N$19&gt;0,"0",0))</f>
        <v>43</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0.3</v>
      </c>
      <c r="T16" s="398">
        <f>IF(OR(ｾ.ｶﾞﾗｽ･ｺﾝｸﾘ･陶磁器くず!D31&gt;0,ｾ.ｶﾞﾗｽ･ｺﾝｸﾘ･陶磁器くず!D31&lt;0),ｾ.ｶﾞﾗｽ･ｺﾝｸﾘ･陶磁器くず!D31,IF(T$19&gt;0,"0",0))</f>
        <v>22</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0.6</v>
      </c>
      <c r="AA16" s="400">
        <f t="shared" si="0"/>
        <v>961.9</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t="str">
        <f>IF(OR(ｴ.廃酸!$D32&gt;0,ｴ.廃酸!$D32&lt;0),ｴ.廃酸!D32,IF(J$19&gt;0,"0",0))</f>
        <v>0</v>
      </c>
      <c r="K17" s="398" t="str">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t="str">
        <f>IF(OR(ｴ.廃酸!$D33&gt;0,ｴ.廃酸!$D33&lt;0),ｴ.廃酸!D33,IF(J$19&gt;0,"0",0))</f>
        <v>0</v>
      </c>
      <c r="K18" s="401" t="str">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737</v>
      </c>
      <c r="I19" s="404">
        <f t="shared" si="1"/>
        <v>33</v>
      </c>
      <c r="J19" s="404">
        <f t="shared" si="1"/>
        <v>6.1</v>
      </c>
      <c r="K19" s="404">
        <f t="shared" si="1"/>
        <v>6.3</v>
      </c>
      <c r="L19" s="404">
        <f t="shared" si="1"/>
        <v>477</v>
      </c>
      <c r="M19" s="404">
        <f t="shared" si="1"/>
        <v>0</v>
      </c>
      <c r="N19" s="404">
        <f t="shared" si="1"/>
        <v>51</v>
      </c>
      <c r="O19" s="404">
        <f t="shared" si="1"/>
        <v>0</v>
      </c>
      <c r="P19" s="404">
        <f t="shared" si="1"/>
        <v>0</v>
      </c>
      <c r="Q19" s="404">
        <f t="shared" si="1"/>
        <v>0</v>
      </c>
      <c r="R19" s="404">
        <f t="shared" si="1"/>
        <v>0</v>
      </c>
      <c r="S19" s="404">
        <f t="shared" si="1"/>
        <v>0.6</v>
      </c>
      <c r="T19" s="404">
        <f t="shared" si="1"/>
        <v>39</v>
      </c>
      <c r="U19" s="404">
        <f t="shared" si="1"/>
        <v>0</v>
      </c>
      <c r="V19" s="404">
        <f t="shared" si="1"/>
        <v>0</v>
      </c>
      <c r="W19" s="404">
        <f t="shared" si="1"/>
        <v>0</v>
      </c>
      <c r="X19" s="404">
        <f t="shared" si="1"/>
        <v>0</v>
      </c>
      <c r="Y19" s="404">
        <f t="shared" si="1"/>
        <v>0</v>
      </c>
      <c r="Z19" s="405">
        <f t="shared" si="1"/>
        <v>0.6</v>
      </c>
      <c r="AA19" s="406">
        <f t="shared" ref="AA19:AA25" si="2">SUM(G19:Z19)</f>
        <v>1350.6</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616</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616</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308</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308</v>
      </c>
    </row>
    <row r="27" spans="2:27" ht="20.45" customHeight="1">
      <c r="B27" s="182"/>
      <c r="C27" s="805"/>
      <c r="D27" s="187" t="s">
        <v>25</v>
      </c>
      <c r="E27" s="803" t="s">
        <v>289</v>
      </c>
      <c r="F27" s="804"/>
      <c r="G27" s="425">
        <f t="shared" ref="G27:Z27" si="5">+G23-G26</f>
        <v>0</v>
      </c>
      <c r="H27" s="425">
        <f t="shared" si="5"/>
        <v>308</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308</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308</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308</v>
      </c>
    </row>
    <row r="36" spans="2:27" ht="20.45" customHeight="1">
      <c r="B36" s="184">
        <v>6</v>
      </c>
      <c r="C36" s="137"/>
      <c r="D36" s="227"/>
      <c r="E36" s="222" t="s">
        <v>265</v>
      </c>
      <c r="F36" s="461"/>
      <c r="G36" s="431">
        <f t="shared" ref="G36:Z36" si="7">SUM(G37:G39)</f>
        <v>0</v>
      </c>
      <c r="H36" s="431">
        <f t="shared" si="7"/>
        <v>308</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308</v>
      </c>
    </row>
    <row r="37" spans="2:27" ht="20.45" customHeight="1">
      <c r="B37" s="184" t="s">
        <v>228</v>
      </c>
      <c r="C37" s="137"/>
      <c r="D37" s="225"/>
      <c r="E37" s="220"/>
      <c r="F37" s="218" t="s">
        <v>235</v>
      </c>
      <c r="G37" s="434">
        <f>+ｱ.燃え殻!$AU$16</f>
        <v>0</v>
      </c>
      <c r="H37" s="434">
        <f>+ｲ.汚泥!$AU$16</f>
        <v>308</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308</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121</v>
      </c>
      <c r="I41" s="440">
        <f t="shared" si="8"/>
        <v>33</v>
      </c>
      <c r="J41" s="440">
        <f t="shared" si="8"/>
        <v>6.1</v>
      </c>
      <c r="K41" s="440">
        <f t="shared" si="8"/>
        <v>6.3</v>
      </c>
      <c r="L41" s="440">
        <f t="shared" si="8"/>
        <v>477</v>
      </c>
      <c r="M41" s="440">
        <f t="shared" si="8"/>
        <v>0</v>
      </c>
      <c r="N41" s="440">
        <f t="shared" si="8"/>
        <v>51</v>
      </c>
      <c r="O41" s="440">
        <f t="shared" si="8"/>
        <v>0</v>
      </c>
      <c r="P41" s="440">
        <f t="shared" si="8"/>
        <v>0</v>
      </c>
      <c r="Q41" s="440">
        <f t="shared" si="8"/>
        <v>0</v>
      </c>
      <c r="R41" s="440">
        <f t="shared" si="8"/>
        <v>0</v>
      </c>
      <c r="S41" s="440">
        <f t="shared" si="8"/>
        <v>0.6</v>
      </c>
      <c r="T41" s="440">
        <f t="shared" si="8"/>
        <v>39</v>
      </c>
      <c r="U41" s="440">
        <f t="shared" si="8"/>
        <v>0</v>
      </c>
      <c r="V41" s="440">
        <f t="shared" si="8"/>
        <v>0</v>
      </c>
      <c r="W41" s="440">
        <f t="shared" si="8"/>
        <v>0</v>
      </c>
      <c r="X41" s="440">
        <f t="shared" si="8"/>
        <v>0</v>
      </c>
      <c r="Y41" s="440">
        <f t="shared" si="8"/>
        <v>0</v>
      </c>
      <c r="Z41" s="441">
        <f t="shared" si="8"/>
        <v>0.6</v>
      </c>
      <c r="AA41" s="442">
        <f t="shared" si="4"/>
        <v>734.6</v>
      </c>
    </row>
    <row r="42" spans="2:27" ht="20.45" customHeight="1">
      <c r="B42" s="182"/>
      <c r="C42" s="821"/>
      <c r="D42" s="224"/>
      <c r="E42" s="222" t="s">
        <v>262</v>
      </c>
      <c r="F42" s="461"/>
      <c r="G42" s="431">
        <f t="shared" ref="G42:Z42" si="9">SUM(G43:G45)</f>
        <v>0</v>
      </c>
      <c r="H42" s="431">
        <f t="shared" si="9"/>
        <v>121</v>
      </c>
      <c r="I42" s="431">
        <f t="shared" si="9"/>
        <v>33</v>
      </c>
      <c r="J42" s="431">
        <f t="shared" si="9"/>
        <v>6.1</v>
      </c>
      <c r="K42" s="431">
        <f t="shared" si="9"/>
        <v>6.3</v>
      </c>
      <c r="L42" s="431">
        <f t="shared" si="9"/>
        <v>477</v>
      </c>
      <c r="M42" s="431">
        <f t="shared" si="9"/>
        <v>0</v>
      </c>
      <c r="N42" s="431">
        <f t="shared" si="9"/>
        <v>51</v>
      </c>
      <c r="O42" s="431">
        <f t="shared" si="9"/>
        <v>0</v>
      </c>
      <c r="P42" s="431">
        <f t="shared" si="9"/>
        <v>0</v>
      </c>
      <c r="Q42" s="431">
        <f t="shared" si="9"/>
        <v>0</v>
      </c>
      <c r="R42" s="431">
        <f t="shared" si="9"/>
        <v>0</v>
      </c>
      <c r="S42" s="431">
        <f t="shared" si="9"/>
        <v>0.6</v>
      </c>
      <c r="T42" s="431">
        <f t="shared" si="9"/>
        <v>39</v>
      </c>
      <c r="U42" s="431">
        <f t="shared" si="9"/>
        <v>0</v>
      </c>
      <c r="V42" s="431">
        <f t="shared" si="9"/>
        <v>0</v>
      </c>
      <c r="W42" s="431">
        <f t="shared" si="9"/>
        <v>0</v>
      </c>
      <c r="X42" s="431">
        <f t="shared" si="9"/>
        <v>0</v>
      </c>
      <c r="Y42" s="431">
        <f t="shared" si="9"/>
        <v>0</v>
      </c>
      <c r="Z42" s="432">
        <f t="shared" si="9"/>
        <v>0.6</v>
      </c>
      <c r="AA42" s="433">
        <f t="shared" si="4"/>
        <v>734.6</v>
      </c>
    </row>
    <row r="43" spans="2:27" ht="20.45" customHeight="1">
      <c r="B43" s="182"/>
      <c r="C43" s="821"/>
      <c r="D43" s="225"/>
      <c r="E43" s="220"/>
      <c r="F43" s="218" t="s">
        <v>235</v>
      </c>
      <c r="G43" s="434">
        <f>+ｱ.燃え殻!$AA$28</f>
        <v>0</v>
      </c>
      <c r="H43" s="434">
        <f>+ｲ.汚泥!$AA$28</f>
        <v>121</v>
      </c>
      <c r="I43" s="434">
        <f>+ｳ.廃油!$AA$28</f>
        <v>33</v>
      </c>
      <c r="J43" s="434">
        <f>+ｴ.廃酸!$AA$28</f>
        <v>6.1</v>
      </c>
      <c r="K43" s="434">
        <f>+ｵ.廃ｱﾙｶﾘ!$AA$28</f>
        <v>6.3</v>
      </c>
      <c r="L43" s="434">
        <f>+ｶ.廃ﾌﾟﾗ類!$AA$28</f>
        <v>477</v>
      </c>
      <c r="M43" s="434">
        <f>+ｷ.紙くず!$AA$28</f>
        <v>0</v>
      </c>
      <c r="N43" s="434">
        <f>+ｸ.木くず!$AA$28</f>
        <v>51</v>
      </c>
      <c r="O43" s="434">
        <f>+ｹ.繊維くず!$AA$28</f>
        <v>0</v>
      </c>
      <c r="P43" s="434">
        <f>+ｺ.動植物性残さ!$AA$28</f>
        <v>0</v>
      </c>
      <c r="Q43" s="434">
        <f>+ｻ.動物系固形不要物!$AA$28</f>
        <v>0</v>
      </c>
      <c r="R43" s="434">
        <f>+ｼ.ｺﾞﾑくず!$AA$28</f>
        <v>0</v>
      </c>
      <c r="S43" s="434">
        <f>+ｽ.金属くず!$AA$28</f>
        <v>0.6</v>
      </c>
      <c r="T43" s="434">
        <f>+ｾ.ｶﾞﾗｽ･ｺﾝｸﾘ･陶磁器くず!$AA$28</f>
        <v>39</v>
      </c>
      <c r="U43" s="434">
        <f>+ｿ.鉱さい!$AA$28</f>
        <v>0</v>
      </c>
      <c r="V43" s="434">
        <f>+ﾀ.がれき類!$AA$28</f>
        <v>0</v>
      </c>
      <c r="W43" s="434">
        <f>+ﾁ.動物のふん尿!$AA$28</f>
        <v>0</v>
      </c>
      <c r="X43" s="434">
        <f>+ﾂ.動物の死体!$AA$28</f>
        <v>0</v>
      </c>
      <c r="Y43" s="434">
        <f>+ﾃ.ばいじん!$AA$28</f>
        <v>0</v>
      </c>
      <c r="Z43" s="435">
        <f>+ﾄ.混合廃棄物その他!$AA$28</f>
        <v>0.6</v>
      </c>
      <c r="AA43" s="436">
        <f t="shared" si="4"/>
        <v>734.6</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429</v>
      </c>
      <c r="I47" s="443">
        <f>+ｳ.廃油!$AL$27</f>
        <v>33</v>
      </c>
      <c r="J47" s="443">
        <f>+ｴ.廃酸!$AL$27</f>
        <v>6.1</v>
      </c>
      <c r="K47" s="443">
        <f>+ｵ.廃ｱﾙｶﾘ!$AL$27</f>
        <v>6.3</v>
      </c>
      <c r="L47" s="443">
        <f>+ｶ.廃ﾌﾟﾗ類!$AL$27</f>
        <v>477</v>
      </c>
      <c r="M47" s="443">
        <f>+ｷ.紙くず!$AL$27</f>
        <v>0</v>
      </c>
      <c r="N47" s="443">
        <f>+ｸ.木くず!$AL$27</f>
        <v>51</v>
      </c>
      <c r="O47" s="443">
        <f>+ｹ.繊維くず!$AL$27</f>
        <v>0</v>
      </c>
      <c r="P47" s="443">
        <f>+ｺ.動植物性残さ!$AL$27</f>
        <v>0</v>
      </c>
      <c r="Q47" s="443">
        <f>+ｻ.動物系固形不要物!$AL$27</f>
        <v>0</v>
      </c>
      <c r="R47" s="443">
        <f>+ｼ.ｺﾞﾑくず!$AL$27</f>
        <v>0</v>
      </c>
      <c r="S47" s="443">
        <f>+ｽ.金属くず!$AL$27</f>
        <v>0.6</v>
      </c>
      <c r="T47" s="443">
        <f>+ｾ.ｶﾞﾗｽ･ｺﾝｸﾘ･陶磁器くず!$AL$27</f>
        <v>39</v>
      </c>
      <c r="U47" s="443">
        <f>+ｿ.鉱さい!$AL$27</f>
        <v>0</v>
      </c>
      <c r="V47" s="443">
        <f>+ﾀ.がれき類!$AL$27</f>
        <v>0</v>
      </c>
      <c r="W47" s="443">
        <f>+ﾁ.動物のふん尿!$AL$27</f>
        <v>0</v>
      </c>
      <c r="X47" s="443">
        <f>+ﾂ.動物の死体!$AL$27</f>
        <v>0</v>
      </c>
      <c r="Y47" s="443">
        <f>+ﾃ.ばいじん!$AL$27</f>
        <v>0</v>
      </c>
      <c r="Z47" s="444">
        <f>+ﾄ.混合廃棄物その他!$AL$27</f>
        <v>0.6</v>
      </c>
      <c r="AA47" s="445">
        <f t="shared" si="4"/>
        <v>1042.5999999999999</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429</v>
      </c>
      <c r="I49" s="517">
        <f>+ｳ.廃油!$AS$24</f>
        <v>33</v>
      </c>
      <c r="J49" s="517">
        <f>+ｴ.廃酸!$AS$24</f>
        <v>6.1</v>
      </c>
      <c r="K49" s="517">
        <f>+ｵ.廃ｱﾙｶﾘ!$AS$24</f>
        <v>6.3</v>
      </c>
      <c r="L49" s="517">
        <f>+ｶ.廃ﾌﾟﾗ類!$AS$24</f>
        <v>477</v>
      </c>
      <c r="M49" s="517">
        <f>+ｷ.紙くず!$AS$24</f>
        <v>0</v>
      </c>
      <c r="N49" s="517">
        <f>+ｸ.木くず!$AS$24</f>
        <v>51</v>
      </c>
      <c r="O49" s="517">
        <f>+ｹ.繊維くず!$AS$24</f>
        <v>0</v>
      </c>
      <c r="P49" s="517">
        <f>+ｺ.動植物性残さ!$AS$24</f>
        <v>0</v>
      </c>
      <c r="Q49" s="517">
        <f>+ｻ.動物系固形不要物!$AS$24</f>
        <v>0</v>
      </c>
      <c r="R49" s="517">
        <f>+ｼ.ｺﾞﾑくず!$AS$24</f>
        <v>0</v>
      </c>
      <c r="S49" s="517">
        <f>+ｽ.金属くず!$AS$24</f>
        <v>0.6</v>
      </c>
      <c r="T49" s="517">
        <f>+ｾ.ｶﾞﾗｽ･ｺﾝｸﾘ･陶磁器くず!$AS$24</f>
        <v>39</v>
      </c>
      <c r="U49" s="517">
        <f>+ｿ.鉱さい!$AS$24</f>
        <v>0</v>
      </c>
      <c r="V49" s="517">
        <f>+ﾀ.がれき類!$AS$24</f>
        <v>0</v>
      </c>
      <c r="W49" s="517">
        <f>+ﾁ.動物のふん尿!$AS$24</f>
        <v>0</v>
      </c>
      <c r="X49" s="517">
        <f>+ﾂ.動物の死体!$AS$24</f>
        <v>0</v>
      </c>
      <c r="Y49" s="517">
        <f>+ﾃ.ばいじん!$AS$24</f>
        <v>0</v>
      </c>
      <c r="Z49" s="518">
        <f>+ﾄ.混合廃棄物その他!$AS$24</f>
        <v>0.6</v>
      </c>
      <c r="AA49" s="519">
        <f t="shared" si="4"/>
        <v>1042.5999999999999</v>
      </c>
    </row>
    <row r="50" spans="2:27" ht="20.45" customHeight="1">
      <c r="B50" s="182"/>
      <c r="C50" s="188"/>
      <c r="D50" s="505"/>
      <c r="E50" s="830" t="s">
        <v>449</v>
      </c>
      <c r="F50" s="831"/>
      <c r="G50" s="506"/>
      <c r="H50" s="506"/>
      <c r="I50" s="506"/>
      <c r="J50" s="506"/>
      <c r="K50" s="506"/>
      <c r="L50" s="449">
        <f>ｶ.廃ﾌﾟﾗ類!AU18</f>
        <v>49</v>
      </c>
      <c r="M50" s="506"/>
      <c r="N50" s="506"/>
      <c r="O50" s="506"/>
      <c r="P50" s="506"/>
      <c r="Q50" s="506"/>
      <c r="R50" s="506"/>
      <c r="S50" s="506"/>
      <c r="T50" s="506"/>
      <c r="U50" s="506"/>
      <c r="V50" s="506"/>
      <c r="W50" s="506"/>
      <c r="X50" s="506"/>
      <c r="Y50" s="506"/>
      <c r="Z50" s="528"/>
      <c r="AA50" s="450">
        <f t="shared" si="4"/>
        <v>49</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428</v>
      </c>
      <c r="M52" s="510"/>
      <c r="N52" s="510"/>
      <c r="O52" s="510"/>
      <c r="P52" s="510"/>
      <c r="Q52" s="510"/>
      <c r="R52" s="510"/>
      <c r="S52" s="510"/>
      <c r="T52" s="510"/>
      <c r="U52" s="510"/>
      <c r="V52" s="510"/>
      <c r="W52" s="510"/>
      <c r="X52" s="510"/>
      <c r="Y52" s="510"/>
      <c r="Z52" s="528"/>
      <c r="AA52" s="450">
        <f t="shared" si="4"/>
        <v>428</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20.100000000000001"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1310</v>
      </c>
      <c r="I63" s="501">
        <f t="shared" si="10"/>
        <v>61</v>
      </c>
      <c r="J63" s="501">
        <f t="shared" si="10"/>
        <v>11.1</v>
      </c>
      <c r="K63" s="501">
        <f t="shared" si="10"/>
        <v>12.3</v>
      </c>
      <c r="L63" s="501">
        <f t="shared" si="10"/>
        <v>990</v>
      </c>
      <c r="M63" s="501">
        <f t="shared" si="10"/>
        <v>0</v>
      </c>
      <c r="N63" s="501">
        <f t="shared" si="10"/>
        <v>94</v>
      </c>
      <c r="O63" s="501">
        <f t="shared" si="10"/>
        <v>0</v>
      </c>
      <c r="P63" s="501">
        <f t="shared" si="10"/>
        <v>0</v>
      </c>
      <c r="Q63" s="501">
        <f t="shared" si="10"/>
        <v>0</v>
      </c>
      <c r="R63" s="501">
        <f t="shared" si="10"/>
        <v>0</v>
      </c>
      <c r="S63" s="501">
        <f t="shared" si="10"/>
        <v>0.89999999999999991</v>
      </c>
      <c r="T63" s="501">
        <f t="shared" si="10"/>
        <v>61</v>
      </c>
      <c r="U63" s="501">
        <f t="shared" si="10"/>
        <v>0</v>
      </c>
      <c r="V63" s="501">
        <f t="shared" si="10"/>
        <v>0</v>
      </c>
      <c r="W63" s="501">
        <f t="shared" si="10"/>
        <v>0</v>
      </c>
      <c r="X63" s="501">
        <f t="shared" si="10"/>
        <v>0</v>
      </c>
      <c r="Y63" s="501">
        <f t="shared" si="10"/>
        <v>0</v>
      </c>
      <c r="Z63" s="501">
        <f t="shared" si="10"/>
        <v>1.2</v>
      </c>
      <c r="AA63" s="502">
        <f>+AA9+AA19+AA20</f>
        <v>2541.5</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C31" sqref="C31:O32"/>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875" style="235" customWidth="1"/>
    <col min="7" max="7" width="6.875" style="235" customWidth="1"/>
    <col min="8" max="8" width="13.875" style="235" customWidth="1"/>
    <col min="9" max="9" width="5.875" style="235" customWidth="1"/>
    <col min="10" max="10" width="3.875" style="235" customWidth="1"/>
    <col min="11" max="11" width="10.875" style="235" customWidth="1"/>
    <col min="12" max="12" width="6.875" style="235" customWidth="1"/>
    <col min="13" max="13" width="7.875" style="235" customWidth="1"/>
    <col min="14" max="14" width="6.875" style="235" customWidth="1"/>
    <col min="15" max="15" width="7.875" style="235" customWidth="1"/>
    <col min="16" max="16" width="2.125" style="44" customWidth="1"/>
    <col min="17" max="24" width="9" style="46"/>
    <col min="25" max="16384" width="9" style="44"/>
  </cols>
  <sheetData>
    <row r="1" spans="1:16" ht="16.350000000000001" customHeight="1">
      <c r="C1" s="84" t="s">
        <v>272</v>
      </c>
    </row>
    <row r="2" spans="1:16" ht="16.350000000000001" customHeight="1">
      <c r="C2" s="84"/>
    </row>
    <row r="3" spans="1:16" ht="14.1"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3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07年 06月 27日</v>
      </c>
      <c r="M11" s="908"/>
      <c r="N11" s="908"/>
      <c r="O11" s="909"/>
    </row>
    <row r="12" spans="1:16" ht="13.3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3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神奈川県横浜市栄区田谷町１番地</v>
      </c>
      <c r="K16" s="896"/>
      <c r="L16" s="897"/>
      <c r="M16" s="897"/>
      <c r="N16" s="897"/>
      <c r="O16" s="898"/>
    </row>
    <row r="17" spans="1:48" ht="26.25" customHeight="1">
      <c r="C17" s="248"/>
      <c r="D17" s="249"/>
      <c r="E17" s="249"/>
      <c r="F17" s="249"/>
      <c r="G17" s="249"/>
      <c r="H17" s="253" t="s">
        <v>7</v>
      </c>
      <c r="I17" s="253"/>
      <c r="J17" s="896" t="str">
        <f>+表紙!J40</f>
        <v>住友電気工業株式会社横浜製作所
安全環境グループ　中澤　清志</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045-853-7186</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住友電気工業株式会社　横浜製作所</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2043</v>
      </c>
      <c r="N25" s="882"/>
      <c r="O25" s="883"/>
    </row>
    <row r="26" spans="1:48" ht="18" customHeight="1">
      <c r="C26" s="862" t="s">
        <v>11</v>
      </c>
      <c r="D26" s="863"/>
      <c r="E26" s="864"/>
      <c r="F26" s="856" t="str">
        <f>+表紙!F49</f>
        <v>神奈川県横浜市栄区田谷町１番地</v>
      </c>
      <c r="G26" s="857"/>
      <c r="H26" s="857"/>
      <c r="I26" s="857"/>
      <c r="J26" s="857"/>
      <c r="K26" s="857"/>
      <c r="L26" s="139" t="s">
        <v>172</v>
      </c>
      <c r="M26" s="258"/>
      <c r="N26" s="860" t="str">
        <f>IF(+表紙!N49="","",+表紙!N49)</f>
        <v>045-853-7186</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Ｅ23－非鉄金属製造業</v>
      </c>
      <c r="G29" s="885"/>
      <c r="H29" s="885"/>
      <c r="I29" s="885"/>
      <c r="J29" s="369" t="s">
        <v>47</v>
      </c>
      <c r="K29" s="369"/>
      <c r="L29" s="886" t="str">
        <f>+表紙!L52</f>
        <v>電線製造業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142858</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1664</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1190.8999999999999</v>
      </c>
      <c r="I40" s="292" t="s">
        <v>4</v>
      </c>
      <c r="J40" s="623" t="s">
        <v>324</v>
      </c>
      <c r="K40" s="624"/>
      <c r="L40" s="625"/>
      <c r="M40" s="841">
        <f>+表紙!M63</f>
        <v>961.9</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961.9</v>
      </c>
      <c r="N42" s="842">
        <f>+表紙!N65</f>
        <v>0</v>
      </c>
      <c r="O42" s="196" t="s">
        <v>4</v>
      </c>
    </row>
    <row r="43" spans="1:48" ht="24.75" customHeight="1">
      <c r="C43" s="190"/>
      <c r="D43" s="608" t="s">
        <v>303</v>
      </c>
      <c r="E43" s="609"/>
      <c r="F43" s="609"/>
      <c r="G43" s="610"/>
      <c r="H43" s="297">
        <f>+表紙!H66</f>
        <v>229</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2.1"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35" customHeight="1">
      <c r="A54" s="44"/>
      <c r="B54" s="44"/>
      <c r="C54" s="197">
        <v>3</v>
      </c>
      <c r="D54" s="606" t="s">
        <v>443</v>
      </c>
      <c r="E54" s="606"/>
      <c r="F54" s="606"/>
      <c r="G54" s="606"/>
      <c r="H54" s="606"/>
      <c r="I54" s="606"/>
      <c r="J54" s="606"/>
      <c r="K54" s="606"/>
      <c r="L54" s="606"/>
      <c r="M54" s="606"/>
      <c r="N54" s="606"/>
      <c r="O54" s="607"/>
    </row>
    <row r="55" spans="1:48" ht="28.3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3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35" customHeight="1">
      <c r="A68" s="44"/>
      <c r="B68" s="44"/>
      <c r="C68" s="197"/>
      <c r="D68" s="198" t="s">
        <v>310</v>
      </c>
      <c r="E68" s="606" t="s">
        <v>408</v>
      </c>
      <c r="F68" s="606"/>
      <c r="G68" s="606"/>
      <c r="H68" s="606"/>
      <c r="I68" s="606"/>
      <c r="J68" s="606"/>
      <c r="K68" s="606"/>
      <c r="L68" s="606"/>
      <c r="M68" s="606"/>
      <c r="N68" s="606"/>
      <c r="O68" s="607"/>
    </row>
    <row r="69" spans="1:16" ht="28.35" customHeight="1">
      <c r="A69" s="44"/>
      <c r="B69" s="44"/>
      <c r="C69" s="197"/>
      <c r="D69" s="198" t="s">
        <v>311</v>
      </c>
      <c r="E69" s="606" t="s">
        <v>316</v>
      </c>
      <c r="F69" s="606"/>
      <c r="G69" s="606"/>
      <c r="H69" s="606"/>
      <c r="I69" s="606"/>
      <c r="J69" s="606"/>
      <c r="K69" s="606"/>
      <c r="L69" s="606"/>
      <c r="M69" s="606"/>
      <c r="N69" s="606"/>
      <c r="O69" s="607"/>
    </row>
    <row r="70" spans="1:16" ht="28.3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35433070866141736"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C31" sqref="C31:O32"/>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1" zoomScaleNormal="100" workbookViewId="0">
      <selection activeCell="X24" sqref="X24"/>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737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308</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616</v>
      </c>
      <c r="Q18" s="710"/>
      <c r="R18" s="710"/>
      <c r="S18" s="710"/>
      <c r="T18" s="62" t="s">
        <v>13</v>
      </c>
      <c r="U18"/>
      <c r="V18" s="299"/>
      <c r="W18"/>
      <c r="X18" s="210"/>
      <c r="Y18" s="703">
        <f>+ROUND(AH9,1)+ROUND(AH12,1)+ROUND(AH15,1)+AH18</f>
        <v>308</v>
      </c>
      <c r="Z18" s="704"/>
      <c r="AA18" s="704"/>
      <c r="AB18" s="62" t="s">
        <v>4</v>
      </c>
      <c r="AC18" s="209"/>
      <c r="AD18" s="209"/>
      <c r="AE18" s="682"/>
      <c r="AH18" s="687">
        <f>+ROUND(AO18,1)+ROUND(AO21,1)</f>
        <v>308</v>
      </c>
      <c r="AI18" s="674"/>
      <c r="AJ18" s="674"/>
      <c r="AK18" s="674"/>
      <c r="AL18" s="54" t="s">
        <v>13</v>
      </c>
      <c r="AM18" s="65"/>
      <c r="AO18" s="326">
        <f>+ROUND(AU16,1)+ROUND(AU17,1)+ROUND(AU18,1)</f>
        <v>308</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308</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573</v>
      </c>
      <c r="E24" s="684"/>
      <c r="F24" s="684"/>
      <c r="G24" s="211" t="s">
        <v>198</v>
      </c>
      <c r="H24" s="673">
        <f>+F12</f>
        <v>737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429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229</v>
      </c>
      <c r="E27" s="684"/>
      <c r="F27" s="684"/>
      <c r="G27" s="211" t="s">
        <v>198</v>
      </c>
      <c r="H27" s="673">
        <f>+Y21</f>
        <v>308</v>
      </c>
      <c r="I27" s="674"/>
      <c r="J27" s="211" t="s">
        <v>198</v>
      </c>
      <c r="M27" s="682"/>
      <c r="P27" s="687">
        <f>+R30+ROUND(R33,1)</f>
        <v>121</v>
      </c>
      <c r="Q27" s="733"/>
      <c r="R27" s="733"/>
      <c r="S27" s="733"/>
      <c r="T27" s="54" t="s">
        <v>38</v>
      </c>
      <c r="U27" s="74"/>
      <c r="V27" s="74"/>
      <c r="Y27" s="72" t="s">
        <v>39</v>
      </c>
      <c r="Z27" s="75"/>
      <c r="AH27" s="63"/>
      <c r="AI27" s="63"/>
      <c r="AJ27" s="63"/>
      <c r="AK27" s="63"/>
      <c r="AL27" s="703">
        <f>+AH18+P27</f>
        <v>429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344</v>
      </c>
      <c r="E29" s="684"/>
      <c r="F29" s="684"/>
      <c r="G29" s="211" t="s">
        <v>198</v>
      </c>
      <c r="H29" s="673">
        <f>+AL27</f>
        <v>429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121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344</v>
      </c>
      <c r="E31" s="684"/>
      <c r="F31" s="684"/>
      <c r="G31" s="211" t="s">
        <v>198</v>
      </c>
      <c r="H31" s="673">
        <f>+AS24</f>
        <v>429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23"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28</v>
      </c>
      <c r="E24" s="684"/>
      <c r="F24" s="684"/>
      <c r="G24" s="211" t="s">
        <v>198</v>
      </c>
      <c r="H24" s="673">
        <f>+F12</f>
        <v>33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33</v>
      </c>
      <c r="Q27" s="733"/>
      <c r="R27" s="733"/>
      <c r="S27" s="733"/>
      <c r="T27" s="54" t="s">
        <v>38</v>
      </c>
      <c r="U27" s="74"/>
      <c r="V27" s="74"/>
      <c r="Y27" s="72" t="s">
        <v>39</v>
      </c>
      <c r="Z27" s="75"/>
      <c r="AH27" s="63"/>
      <c r="AI27" s="63"/>
      <c r="AJ27" s="63"/>
      <c r="AK27" s="63"/>
      <c r="AL27" s="703">
        <f>+AH18+P27</f>
        <v>33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28</v>
      </c>
      <c r="E29" s="684"/>
      <c r="F29" s="684"/>
      <c r="G29" s="211" t="s">
        <v>198</v>
      </c>
      <c r="H29" s="673">
        <f>+AL27</f>
        <v>33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33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28</v>
      </c>
      <c r="E31" s="684"/>
      <c r="F31" s="684"/>
      <c r="G31" s="211" t="s">
        <v>198</v>
      </c>
      <c r="H31" s="673">
        <f>+AS24</f>
        <v>33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22" zoomScaleNormal="100" workbookViewId="0">
      <selection activeCell="K26" sqref="K26"/>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6.1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v>
      </c>
      <c r="E24" s="684"/>
      <c r="F24" s="684"/>
      <c r="G24" s="211" t="s">
        <v>198</v>
      </c>
      <c r="H24" s="673">
        <f>+F12</f>
        <v>6.1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6.1</v>
      </c>
      <c r="Q27" s="733"/>
      <c r="R27" s="733"/>
      <c r="S27" s="733"/>
      <c r="T27" s="54" t="s">
        <v>38</v>
      </c>
      <c r="U27" s="74"/>
      <c r="V27" s="74"/>
      <c r="Y27" s="72" t="s">
        <v>39</v>
      </c>
      <c r="Z27" s="75"/>
      <c r="AH27" s="63"/>
      <c r="AI27" s="63"/>
      <c r="AJ27" s="63"/>
      <c r="AK27" s="63"/>
      <c r="AL27" s="703">
        <f>+AH18+P27</f>
        <v>6.1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v>
      </c>
      <c r="E29" s="684"/>
      <c r="F29" s="684"/>
      <c r="G29" s="211" t="s">
        <v>198</v>
      </c>
      <c r="H29" s="673">
        <f>+AL27</f>
        <v>6.1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6.1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5</v>
      </c>
      <c r="E31" s="684"/>
      <c r="F31" s="684"/>
      <c r="G31" s="211" t="s">
        <v>198</v>
      </c>
      <c r="H31" s="673">
        <f>+AS24</f>
        <v>6.1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22" zoomScaleNormal="100" workbookViewId="0">
      <selection activeCell="I35" sqref="I35"/>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6.3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v>
      </c>
      <c r="E24" s="684"/>
      <c r="F24" s="684"/>
      <c r="G24" s="211" t="s">
        <v>198</v>
      </c>
      <c r="H24" s="673">
        <f>+F12</f>
        <v>6.3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6.3</v>
      </c>
      <c r="Q27" s="733"/>
      <c r="R27" s="733"/>
      <c r="S27" s="733"/>
      <c r="T27" s="54" t="s">
        <v>38</v>
      </c>
      <c r="U27" s="74"/>
      <c r="V27" s="74"/>
      <c r="Y27" s="72" t="s">
        <v>39</v>
      </c>
      <c r="Z27" s="75"/>
      <c r="AH27" s="63"/>
      <c r="AI27" s="63"/>
      <c r="AJ27" s="63"/>
      <c r="AK27" s="63"/>
      <c r="AL27" s="703">
        <f>+AH18+P27</f>
        <v>6.3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v>
      </c>
      <c r="E29" s="684"/>
      <c r="F29" s="684"/>
      <c r="G29" s="211" t="s">
        <v>198</v>
      </c>
      <c r="H29" s="673">
        <f>+AL27</f>
        <v>6.3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6.3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6</v>
      </c>
      <c r="E31" s="684"/>
      <c r="F31" s="684"/>
      <c r="G31" s="211" t="s">
        <v>198</v>
      </c>
      <c r="H31" s="673">
        <f>+AS24</f>
        <v>6.3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D17" zoomScaleNormal="100" workbookViewId="0">
      <selection activeCell="AU18" sqref="AU18:AU20"/>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3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3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477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49</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428</v>
      </c>
      <c r="AV20" s="533" t="s">
        <v>198</v>
      </c>
      <c r="AW20" s="759"/>
      <c r="AX20" s="759"/>
    </row>
    <row r="21" spans="2:51"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513</v>
      </c>
      <c r="E24" s="684"/>
      <c r="F24" s="684"/>
      <c r="G24" s="211" t="s">
        <v>198</v>
      </c>
      <c r="H24" s="673">
        <f>+F12</f>
        <v>477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477</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477</v>
      </c>
      <c r="Q27" s="733"/>
      <c r="R27" s="733"/>
      <c r="S27" s="733"/>
      <c r="T27" s="54" t="s">
        <v>38</v>
      </c>
      <c r="U27" s="74"/>
      <c r="V27" s="74"/>
      <c r="Y27" s="72" t="s">
        <v>39</v>
      </c>
      <c r="Z27" s="75"/>
      <c r="AH27" s="63"/>
      <c r="AI27" s="63"/>
      <c r="AJ27" s="63"/>
      <c r="AK27" s="63"/>
      <c r="AL27" s="703">
        <f>+AH18+P27</f>
        <v>477</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477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513</v>
      </c>
      <c r="E29" s="684"/>
      <c r="F29" s="684"/>
      <c r="G29" s="211" t="s">
        <v>198</v>
      </c>
      <c r="H29" s="673">
        <f>+AL27</f>
        <v>477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477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513</v>
      </c>
      <c r="E31" s="684"/>
      <c r="F31" s="684"/>
      <c r="G31" s="211" t="s">
        <v>198</v>
      </c>
      <c r="H31" s="673">
        <f>+AS24</f>
        <v>477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89.727463312368968</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6" zoomScaleNormal="100" workbookViewId="0">
      <selection activeCell="C31" sqref="C31:O32"/>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3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22" zoomScaleNormal="100" workbookViewId="0">
      <selection activeCell="O34" sqref="O34"/>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住友電気工業株式会社　横浜製作所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3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3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43</v>
      </c>
      <c r="E24" s="684"/>
      <c r="F24" s="684"/>
      <c r="G24" s="211" t="s">
        <v>198</v>
      </c>
      <c r="H24" s="673">
        <f>+F12</f>
        <v>51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51</v>
      </c>
      <c r="Q27" s="733"/>
      <c r="R27" s="733"/>
      <c r="S27" s="733"/>
      <c r="T27" s="54" t="s">
        <v>38</v>
      </c>
      <c r="U27" s="74"/>
      <c r="V27" s="74"/>
      <c r="Y27" s="72" t="s">
        <v>39</v>
      </c>
      <c r="Z27" s="75"/>
      <c r="AH27" s="63"/>
      <c r="AI27" s="63"/>
      <c r="AJ27" s="63"/>
      <c r="AK27" s="63"/>
      <c r="AL27" s="703">
        <f>+AH18+P27</f>
        <v>51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43</v>
      </c>
      <c r="E29" s="684"/>
      <c r="F29" s="684"/>
      <c r="G29" s="211" t="s">
        <v>198</v>
      </c>
      <c r="H29" s="673">
        <f>+AL27</f>
        <v>51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51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43</v>
      </c>
      <c r="E31" s="684"/>
      <c r="F31" s="684"/>
      <c r="G31" s="211" t="s">
        <v>198</v>
      </c>
      <c r="H31" s="673">
        <f>+AS24</f>
        <v>51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2025-07-01T05:53:19Z</dcterms:created>
  <dcterms:modified xsi:type="dcterms:W3CDTF">2025-07-01T05:53:20Z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