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0490" windowHeight="6405" tabRatio="808"/>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I49" i="94" s="1"/>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F12" i="89"/>
  <c r="H24" i="89" s="1"/>
  <c r="Y18" i="91"/>
  <c r="P16" i="91" s="1"/>
  <c r="X58" i="94" s="1"/>
  <c r="N49" i="94" l="1"/>
  <c r="H31" i="74"/>
  <c r="H49" i="94"/>
  <c r="H36" i="78"/>
  <c r="H37" i="78"/>
  <c r="H24" i="78"/>
  <c r="H31" i="2"/>
  <c r="Q36" i="94"/>
  <c r="G36" i="94"/>
  <c r="G35" i="94" s="1"/>
  <c r="H31" i="88"/>
  <c r="AL27" i="80"/>
  <c r="N42" i="94"/>
  <c r="N41" i="94" s="1"/>
  <c r="N19" i="94" s="1"/>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H29" i="80"/>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8" l="1"/>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T63" i="94"/>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authors>
    <author>作成者</author>
  </authors>
  <commentList>
    <comment ref="C20" authorId="0" shapeId="0">
      <text>
        <r>
          <rPr>
            <b/>
            <sz val="9"/>
            <color indexed="81"/>
            <rFont val="ＭＳ Ｐゴシック"/>
            <family val="3"/>
            <charset val="128"/>
          </rPr>
          <t>説明文が表示されます</t>
        </r>
      </text>
    </comment>
    <comment ref="N28" authorId="0" shapeId="0">
      <text>
        <r>
          <rPr>
            <b/>
            <sz val="10"/>
            <color indexed="81"/>
            <rFont val="ＭＳ Ｐゴシック"/>
            <family val="3"/>
            <charset val="128"/>
          </rPr>
          <t>「○」の表示を消す場合は、プルダウン・メニュー「○」の下に現れる空白部分を選んでください。</t>
        </r>
      </text>
    </comment>
    <comment ref="O28" authorId="0" shapeId="0">
      <text>
        <r>
          <rPr>
            <b/>
            <sz val="10"/>
            <color indexed="81"/>
            <rFont val="ＭＳ Ｐゴシック"/>
            <family val="3"/>
            <charset val="128"/>
          </rPr>
          <t>「○」の表示を消す場合は、プルダウン・メニュー「○」の下に現れる空白部分を選んでください。</t>
        </r>
      </text>
    </comment>
    <comment ref="M48"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indexed="81"/>
            <rFont val="ＭＳ Ｐゴシック"/>
            <family val="3"/>
            <charset val="128"/>
          </rPr>
          <t xml:space="preserve">産業分類をメニューから選んでください。
</t>
        </r>
      </text>
    </comment>
    <comment ref="L52" authorId="0" shapeId="0">
      <text>
        <r>
          <rPr>
            <b/>
            <sz val="11"/>
            <color indexed="81"/>
            <rFont val="ＭＳ Ｐゴシック"/>
            <family val="3"/>
            <charset val="128"/>
          </rPr>
          <t>事業の種類を具体的に記載してください。</t>
        </r>
      </text>
    </comment>
    <comment ref="H63" authorId="0" shapeId="0">
      <text>
        <r>
          <rPr>
            <b/>
            <sz val="11"/>
            <color indexed="81"/>
            <rFont val="ＭＳ Ｐゴシック"/>
            <family val="3"/>
            <charset val="128"/>
          </rPr>
          <t>種類ごとのシートから自動的に計算されます。</t>
        </r>
      </text>
    </comment>
    <comment ref="M63" authorId="0" shapeId="0">
      <text>
        <r>
          <rPr>
            <b/>
            <sz val="11"/>
            <color indexed="81"/>
            <rFont val="ＭＳ Ｐゴシック"/>
            <family val="3"/>
            <charset val="128"/>
          </rPr>
          <t>種類ごとのシートから自動的に計算されます。</t>
        </r>
      </text>
    </comment>
    <comment ref="H64" authorId="0" shapeId="0">
      <text>
        <r>
          <rPr>
            <b/>
            <sz val="11"/>
            <color indexed="81"/>
            <rFont val="ＭＳ Ｐゴシック"/>
            <family val="3"/>
            <charset val="128"/>
          </rPr>
          <t>種類ごとのシートから自動的に計算されます。</t>
        </r>
      </text>
    </comment>
    <comment ref="M64" authorId="0" shapeId="0">
      <text>
        <r>
          <rPr>
            <b/>
            <sz val="11"/>
            <color indexed="81"/>
            <rFont val="ＭＳ Ｐゴシック"/>
            <family val="3"/>
            <charset val="128"/>
          </rPr>
          <t>種類ごとのシートから自動的に計算されます。</t>
        </r>
      </text>
    </comment>
    <comment ref="H65" authorId="0" shapeId="0">
      <text>
        <r>
          <rPr>
            <b/>
            <sz val="11"/>
            <color indexed="81"/>
            <rFont val="ＭＳ Ｐゴシック"/>
            <family val="3"/>
            <charset val="128"/>
          </rPr>
          <t>種類ごとのシートから自動的に計算されます。</t>
        </r>
      </text>
    </comment>
    <comment ref="M65" authorId="0" shapeId="0">
      <text>
        <r>
          <rPr>
            <b/>
            <sz val="11"/>
            <color indexed="81"/>
            <rFont val="ＭＳ Ｐゴシック"/>
            <family val="3"/>
            <charset val="128"/>
          </rPr>
          <t>種類ごとのシートから自動的に計算されます。</t>
        </r>
      </text>
    </comment>
    <comment ref="H66" authorId="0" shapeId="0">
      <text>
        <r>
          <rPr>
            <b/>
            <sz val="11"/>
            <color indexed="81"/>
            <rFont val="ＭＳ Ｐゴシック"/>
            <family val="3"/>
            <charset val="128"/>
          </rPr>
          <t>種類ごとのシートから自動的に計算されます。</t>
        </r>
      </text>
    </comment>
    <comment ref="M66" authorId="0" shapeId="0">
      <text>
        <r>
          <rPr>
            <b/>
            <sz val="11"/>
            <color indexed="81"/>
            <rFont val="ＭＳ Ｐゴシック"/>
            <family val="3"/>
            <charset val="128"/>
          </rPr>
          <t>種類ごとのシートから自動的に計算されます。</t>
        </r>
      </text>
    </comment>
    <comment ref="H67" authorId="0" shapeId="0">
      <text>
        <r>
          <rPr>
            <b/>
            <sz val="11"/>
            <color indexed="81"/>
            <rFont val="ＭＳ Ｐゴシック"/>
            <family val="3"/>
            <charset val="128"/>
          </rPr>
          <t>種類ごとのシートから自動的に計算されます。</t>
        </r>
      </text>
    </comment>
    <comment ref="M67"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text>
        <r>
          <rPr>
            <sz val="9"/>
            <color indexed="81"/>
            <rFont val="ＭＳ Ｐゴシック"/>
            <family val="3"/>
            <charset val="128"/>
          </rPr>
          <t>同上</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5"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text>
        <r>
          <rPr>
            <sz val="9"/>
            <color indexed="81"/>
            <rFont val="MS P ゴシック"/>
            <family val="3"/>
            <charset val="128"/>
          </rPr>
          <t>右上のフローから、自動的に計算されます。</t>
        </r>
      </text>
    </comment>
    <comment ref="H37" authorId="0" shapeId="0">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<sst xmlns="http://schemas.openxmlformats.org/spreadsheetml/2006/main" count="3304" uniqueCount="472">
  <si>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</si>
  <si>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</si>
  <si>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</si>
  <si>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</si>
  <si>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</si>
  <si>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</si>
  <si>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</si>
  <si>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</si>
  <si>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</si>
  <si>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</si>
  <si>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</si>
  <si>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</si>
  <si>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</si>
  <si>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</si>
  <si>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</si>
  <si>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</si>
  <si>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</si>
  <si>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</si>
  <si>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</si>
  <si>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</si>
  <si>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</si>
  <si>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</si>
  <si>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</si>
  <si>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</si>
  <si>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</si>
  <si>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</si>
  <si>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</si>
  <si>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</si>
  <si>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</si>
  <si>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</si>
  <si>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</si>
  <si>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</si>
  <si>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</si>
  <si>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</si>
  <si>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</si>
  <si>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</si>
  <si>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</si>
  <si>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</si>
  <si>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</si>
  <si>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</si>
  <si>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</si>
  <si>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</si>
  <si>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</si>
  <si>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</si>
  <si>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</si>
  <si>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</si>
  <si>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</si>
  <si>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</si>
  <si>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</si>
  <si>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</si>
  <si>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</si>
  <si>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</si>
  <si>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</si>
  <si>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</si>
  <si>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</si>
  <si>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</si>
  <si>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</si>
  <si>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</si>
  <si>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</si>
  <si>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</si>
  <si>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</si>
  <si>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</si>
  <si>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</si>
  <si>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</si>
  <si>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</si>
  <si>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</si>
  <si>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</si>
  <si>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</si>
  <si>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</si>
  <si>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</si>
  <si>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</si>
  <si>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</si>
  <si>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</si>
  <si>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</si>
  <si>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</si>
  <si>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</si>
  <si>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</si>
  <si>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</si>
  <si>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</si>
  <si>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</si>
  <si>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</si>
  <si>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</si>
  <si>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</si>
  <si>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</si>
  <si>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</si>
  <si>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</si>
  <si>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</si>
  <si>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</si>
  <si>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</si>
  <si>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</si>
  <si>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</si>
  <si>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</si>
  <si>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</si>
  <si>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</si>
  <si>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</si>
  <si>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</si>
  <si>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</si>
  <si>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</si>
  <si>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</si>
  <si>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</si>
  <si>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</si>
  <si>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</si>
  <si>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</si>
  <si>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</si>
  <si>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</si>
  <si>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</si>
  <si>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</si>
  <si>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</si>
  <si>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</si>
  <si>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</si>
  <si>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</si>
  <si>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</si>
  <si>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</si>
  <si>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</si>
  <si>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</si>
  <si>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</si>
  <si>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</si>
  <si>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</si>
  <si>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</si>
  <si>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</si>
  <si>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</si>
  <si>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</si>
  <si>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</si>
  <si>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</si>
  <si>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</si>
  <si>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</si>
  <si>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</si>
  <si>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</si>
  <si>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</si>
  <si>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</si>
  <si>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</si>
  <si>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</si>
  <si>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</si>
  <si>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</si>
  <si>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</si>
  <si>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</si>
  <si>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</si>
  <si>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</si>
  <si>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</si>
  <si>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</si>
  <si>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</si>
  <si>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</si>
  <si>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</si>
  <si>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</si>
  <si>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</si>
  <si>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</si>
  <si>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</si>
  <si>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</si>
  <si>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</si>
  <si>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</si>
  <si>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</si>
  <si>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</si>
  <si>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</si>
  <si>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</si>
  <si>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</si>
  <si>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</si>
  <si>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</si>
  <si>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</si>
  <si>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</si>
  <si>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</si>
  <si>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</si>
  <si>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</si>
  <si>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</si>
  <si>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</si>
  <si>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</si>
  <si>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</si>
  <si>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</si>
  <si>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</si>
  <si>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</si>
  <si>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</si>
  <si>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</si>
  <si>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</si>
  <si>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</si>
  <si>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</si>
  <si>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</si>
  <si>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</si>
  <si>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</si>
  <si>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</si>
  <si>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</si>
  <si>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</si>
  <si>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</si>
  <si>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</si>
  <si>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</si>
  <si>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</si>
  <si>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</si>
  <si>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</si>
  <si>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</si>
  <si>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</si>
  <si>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</si>
  <si>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</si>
  <si>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</si>
  <si>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</si>
  <si>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</si>
  <si>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</si>
  <si>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</si>
  <si>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</si>
  <si>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</si>
  <si>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</si>
  <si>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</si>
  <si>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</si>
  <si>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</si>
  <si>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</si>
  <si>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</si>
  <si>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</si>
  <si>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</si>
  <si>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</si>
  <si>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</si>
  <si>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</si>
  <si>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</si>
  <si>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</si>
  <si>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</si>
  <si>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</si>
  <si>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</si>
  <si>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</si>
  <si>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</si>
  <si>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</si>
  <si>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</si>
  <si>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</si>
  <si>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</si>
  <si>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</si>
  <si>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</si>
  <si>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</si>
  <si>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</si>
  <si>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</si>
  <si>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</si>
  <si>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</si>
  <si>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</si>
  <si>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</si>
  <si>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</si>
  <si>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</si>
  <si>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</si>
  <si>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</si>
  <si>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</si>
  <si>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</si>
  <si>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</si>
  <si>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</si>
  <si>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</si>
  <si>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</si>
  <si>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</si>
  <si>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</si>
  <si>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</si>
  <si>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</si>
  <si>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</si>
  <si>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</si>
  <si>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</si>
  <si>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</si>
  <si>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</si>
  <si>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</si>
  <si>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</si>
  <si>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</si>
  <si>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</si>
  <si>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</si>
  <si>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</si>
  <si>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</si>
  <si>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</si>
  <si>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</si>
  <si>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</si>
  <si>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</si>
  <si>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</si>
  <si>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</si>
  <si>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</si>
  <si>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</si>
  <si>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</si>
  <si>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</si>
  <si>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</si>
  <si>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</si>
  <si>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</si>
  <si>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</si>
  <si>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</si>
  <si>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</si>
  <si>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</si>
  <si>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</si>
  <si>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</si>
  <si>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</si>
  <si>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</si>
  <si>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</si>
  <si>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</si>
  <si>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</si>
  <si>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</si>
  <si>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</si>
  <si>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</si>
  <si>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</si>
  <si>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</si>
  <si>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</si>
  <si>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</si>
  <si>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</si>
  <si>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</si>
  <si>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</si>
  <si>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</si>
  <si>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</si>
  <si>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</si>
  <si>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</si>
  <si>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</si>
  <si>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</si>
  <si>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</si>
  <si>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</si>
  <si>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</si>
  <si>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</si>
  <si>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</si>
  <si>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</si>
  <si>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</si>
  <si>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</si>
  <si>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</si>
  <si>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</si>
  <si>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</si>
  <si>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</si>
  <si>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</si>
  <si>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</si>
  <si>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</si>
  <si>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</si>
  <si>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</si>
  <si>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</si>
  <si>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</si>
  <si>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</si>
  <si>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</si>
  <si>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</si>
  <si>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</si>
  <si>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</si>
  <si>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</si>
  <si>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</si>
  <si>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</si>
  <si>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</si>
  <si>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</si>
  <si>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</si>
  <si>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</si>
  <si>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</si>
  <si>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</si>
  <si>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</si>
  <si>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</si>
  <si>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</si>
  <si>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</si>
  <si>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</si>
  <si>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</si>
  <si>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</si>
  <si>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</si>
  <si>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</si>
  <si>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</si>
  <si>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</si>
  <si>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</si>
  <si>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</si>
  <si>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</si>
  <si>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</si>
  <si>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</si>
  <si>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</si>
  <si>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</si>
  <si>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</si>
  <si>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</si>
  <si>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</si>
  <si>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</si>
  <si>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</si>
  <si>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</si>
  <si>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</si>
  <si>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</si>
  <si>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</si>
  <si>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</si>
  <si>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</si>
  <si>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</si>
  <si>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</si>
  <si>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</si>
  <si>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</si>
  <si>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</si>
  <si>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</si>
  <si>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</si>
  <si>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</si>
  <si>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</si>
  <si>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</si>
  <si>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</si>
  <si>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</si>
  <si>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</si>
  <si>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</si>
  <si>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</si>
  <si>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</si>
  <si>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</si>
  <si>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</si>
  <si>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</si>
  <si>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</si>
  <si>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</si>
  <si>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</si>
  <si>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</si>
  <si>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</si>
  <si>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</si>
  <si>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</si>
  <si>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</si>
  <si>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</si>
  <si>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</si>
  <si>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</si>
  <si>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</si>
  <si>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</si>
  <si>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</si>
  <si>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</si>
  <si>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</si>
  <si>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</si>
  <si>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</si>
  <si>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</si>
  <si>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</si>
  <si>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</si>
  <si>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</si>
  <si>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</si>
  <si>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</si>
  <si>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</si>
  <si>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</si>
  <si>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</si>
  <si>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</si>
  <si>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</si>
  <si>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</si>
  <si>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</si>
  <si>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</si>
  <si>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</si>
  <si>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</si>
  <si>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</si>
  <si>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</si>
  <si>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</si>
  <si>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</si>
  <si>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</si>
  <si>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</si>
  <si>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</si>
  <si>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</si>
  <si>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</si>
  <si>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</si>
  <si>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</si>
  <si>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</si>
  <si>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</si>
  <si>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</si>
  <si>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</si>
  <si>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</si>
  <si>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</si>
  <si>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</si>
  <si>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</si>
  <si>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</si>
  <si>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</si>
  <si>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</si>
  <si>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</si>
  <si>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</si>
  <si>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</si>
  <si>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</si>
  <si>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</si>
  <si>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</si>
  <si>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</si>
  <si>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</si>
  <si>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</si>
  <si>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</si>
  <si>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</si>
  <si>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</si>
  <si>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</si>
  <si>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</si>
  <si>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</si>
  <si>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</si>
  <si>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</si>
  <si>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</si>
  <si>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</si>
  <si>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</si>
  <si>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</si>
  <si>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</si>
  <si>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</si>
  <si>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</si>
  <si>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</si>
  <si>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</si>
  <si>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</si>
  <si>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</si>
  <si>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</si>
  <si>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</si>
  <si>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</si>
  <si>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</si>
  <si>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令和   7 年    6月    27日</t>
    <phoneticPr fontId="3"/>
  </si>
  <si>
    <t>神奈川県横浜市鶴見区大黒町13-46</t>
  </si>
  <si>
    <t>太平洋製糖株式会社
代表取締役社長　　　森　昌弘</t>
  </si>
  <si>
    <t>太平洋製糖株式会社</t>
  </si>
  <si>
    <t>045-501-0511</t>
  </si>
  <si>
    <t>横浜市長</t>
  </si>
  <si>
    <t>砂糖精製業</t>
  </si>
  <si>
    <t>○</t>
  </si>
  <si>
    <t>045-501-0511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</si>
</sst>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0" xfId="4" applyFont="1" applyAlignment="1">
      <alignment horizontal="center"/>
    </xf>
    <xf numFmtId="0" fontId="1" fillId="0" borderId="0" xfId="0" applyFont="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Alignment="1">
      <alignment vertical="top" wrapText="1"/>
    </xf>
    <xf numFmtId="0" fontId="4" fillId="0" borderId="17" xfId="0" applyFont="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4"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0" fillId="0" borderId="15" xfId="0"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B144"/>
  <sheetViews>
    <sheetView showGridLines="0" tabSelected="1" view="pageBreakPreview" topLeftCell="A63" zoomScaleNormal="100" zoomScaleSheetLayoutView="100" workbookViewId="0">
      <selection activeCell="T25" sqref="T25"/>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445" t="s">
        <v>343</v>
      </c>
      <c r="D17" s="446"/>
      <c r="E17" s="446"/>
      <c r="F17" s="446"/>
      <c r="G17" s="446"/>
      <c r="H17" s="446"/>
      <c r="I17" s="446"/>
      <c r="J17" s="446"/>
      <c r="K17" s="446"/>
      <c r="L17" s="446"/>
      <c r="M17" s="446"/>
      <c r="N17" s="446"/>
      <c r="O17" s="446"/>
      <c r="P17" s="446"/>
      <c r="Q17" s="446"/>
      <c r="R17" s="446"/>
      <c r="S17" s="280"/>
      <c r="T17" s="280"/>
      <c r="U17" s="280"/>
      <c r="V17" s="280"/>
      <c r="W17" s="280"/>
      <c r="X17" s="280"/>
      <c r="Y17" s="275"/>
    </row>
    <row r="19" spans="1:25" ht="13.5">
      <c r="C19" s="20" t="s">
        <v>3</v>
      </c>
      <c r="Q19" s="20"/>
      <c r="R19" s="20"/>
      <c r="S19" s="88"/>
    </row>
    <row r="20" spans="1:25" ht="13.5">
      <c r="C20" s="443"/>
      <c r="D20" s="444"/>
      <c r="E20" s="20" t="s">
        <v>49</v>
      </c>
      <c r="Q20" s="20"/>
      <c r="R20" s="88"/>
      <c r="S20" s="88"/>
    </row>
    <row r="21" spans="1:25" ht="13.5">
      <c r="C21" s="447" t="s">
        <v>354</v>
      </c>
      <c r="D21" s="448"/>
      <c r="E21" s="20" t="s">
        <v>344</v>
      </c>
      <c r="Q21" s="20"/>
      <c r="R21" s="88"/>
      <c r="S21" s="88"/>
    </row>
    <row r="22" spans="1:25" ht="13.5">
      <c r="C22" s="470" t="s">
        <v>355</v>
      </c>
      <c r="D22" s="471"/>
      <c r="E22" s="20" t="s">
        <v>1</v>
      </c>
      <c r="Q22" s="20"/>
      <c r="R22" s="88"/>
      <c r="S22" s="88"/>
    </row>
    <row r="23" spans="1:25" ht="13.5">
      <c r="C23" s="472" t="s">
        <v>356</v>
      </c>
      <c r="D23" s="473"/>
      <c r="E23" s="20" t="s">
        <v>46</v>
      </c>
      <c r="Q23" s="20"/>
      <c r="R23" s="20"/>
      <c r="S23" s="88"/>
    </row>
    <row r="24" spans="1:25" ht="13.5">
      <c r="C24" s="474" t="s">
        <v>357</v>
      </c>
      <c r="D24" s="475"/>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452" t="s">
        <v>326</v>
      </c>
      <c r="N27" s="96" t="s">
        <v>112</v>
      </c>
      <c r="O27" s="97" t="s">
        <v>113</v>
      </c>
      <c r="Q27" s="20"/>
      <c r="R27" s="20"/>
      <c r="S27" s="88"/>
    </row>
    <row r="28" spans="1:25" ht="20.100000000000001" customHeight="1" thickBot="1">
      <c r="A28" s="22">
        <f>+R86</f>
        <v>0</v>
      </c>
      <c r="C28" s="21" t="s">
        <v>295</v>
      </c>
      <c r="M28" s="453"/>
      <c r="N28" s="243" t="s">
        <v>470</v>
      </c>
      <c r="O28" s="244" t="s">
        <v>155</v>
      </c>
      <c r="Q28" s="20"/>
      <c r="R28" s="20"/>
      <c r="S28" s="88"/>
    </row>
    <row r="29" spans="1:25" ht="13.5">
      <c r="C29" s="487" t="s">
        <v>390</v>
      </c>
      <c r="D29" s="488"/>
      <c r="E29" s="488"/>
      <c r="F29" s="488"/>
      <c r="G29" s="488"/>
      <c r="H29" s="488"/>
      <c r="I29" s="488"/>
      <c r="J29" s="488"/>
      <c r="K29" s="488"/>
      <c r="L29" s="488"/>
      <c r="M29" s="488"/>
      <c r="N29" s="488"/>
      <c r="O29" s="488"/>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494" t="s">
        <v>296</v>
      </c>
      <c r="D31" s="495"/>
      <c r="E31" s="495"/>
      <c r="F31" s="495"/>
      <c r="G31" s="495"/>
      <c r="H31" s="495"/>
      <c r="I31" s="495"/>
      <c r="J31" s="495"/>
      <c r="K31" s="495"/>
      <c r="L31" s="495"/>
      <c r="M31" s="495"/>
      <c r="N31" s="495"/>
      <c r="O31" s="496"/>
      <c r="P31" s="20"/>
      <c r="Q31" s="20"/>
      <c r="S31" s="20"/>
      <c r="T31" s="20"/>
      <c r="U31" s="275"/>
    </row>
    <row r="32" spans="1:25" ht="12" customHeight="1">
      <c r="C32" s="497"/>
      <c r="D32" s="498"/>
      <c r="E32" s="498"/>
      <c r="F32" s="498"/>
      <c r="G32" s="498"/>
      <c r="H32" s="498"/>
      <c r="I32" s="498"/>
      <c r="J32" s="498"/>
      <c r="K32" s="498"/>
      <c r="L32" s="498"/>
      <c r="M32" s="498"/>
      <c r="N32" s="498"/>
      <c r="O32" s="499"/>
      <c r="Q32" s="20"/>
      <c r="R32" s="20"/>
      <c r="S32" s="88"/>
    </row>
    <row r="33" spans="1:19" ht="10.15" customHeight="1">
      <c r="C33" s="78"/>
      <c r="O33" s="79"/>
      <c r="Q33" s="20"/>
      <c r="R33" s="20"/>
      <c r="S33" s="20"/>
    </row>
    <row r="34" spans="1:19" ht="14.25">
      <c r="C34" s="78"/>
      <c r="L34" s="500" t="s">
        <v>463</v>
      </c>
      <c r="M34" s="501"/>
      <c r="N34" s="501"/>
      <c r="O34" s="502"/>
      <c r="Q34" s="20"/>
      <c r="R34" s="20"/>
      <c r="S34" s="20"/>
    </row>
    <row r="35" spans="1:19" ht="11.25" customHeight="1">
      <c r="C35" s="78"/>
      <c r="O35" s="80"/>
      <c r="Q35" s="20"/>
      <c r="R35" s="20"/>
      <c r="S35" s="20"/>
    </row>
    <row r="36" spans="1:19" ht="13.5">
      <c r="C36" s="468" t="s">
        <v>468</v>
      </c>
      <c r="D36" s="469"/>
      <c r="E36" s="469"/>
      <c r="F36" s="469"/>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80" t="s">
        <v>464</v>
      </c>
      <c r="K39" s="480"/>
      <c r="L39" s="481"/>
      <c r="M39" s="481"/>
      <c r="N39" s="481"/>
      <c r="O39" s="482"/>
      <c r="Q39" s="20"/>
      <c r="R39" s="20"/>
    </row>
    <row r="40" spans="1:19" ht="26.25" customHeight="1">
      <c r="C40" s="78"/>
      <c r="H40" s="23" t="s">
        <v>7</v>
      </c>
      <c r="I40" s="23"/>
      <c r="J40" s="480" t="s">
        <v>465</v>
      </c>
      <c r="K40" s="480"/>
      <c r="L40" s="481"/>
      <c r="M40" s="481"/>
      <c r="N40" s="481"/>
      <c r="O40" s="482"/>
    </row>
    <row r="41" spans="1:19">
      <c r="C41" s="78"/>
      <c r="J41" s="21" t="s">
        <v>8</v>
      </c>
      <c r="O41" s="79"/>
    </row>
    <row r="42" spans="1:19">
      <c r="C42" s="78"/>
      <c r="J42" s="24" t="s">
        <v>9</v>
      </c>
      <c r="K42" s="24"/>
      <c r="L42" s="483" t="s">
        <v>467</v>
      </c>
      <c r="M42" s="483"/>
      <c r="N42" s="483"/>
      <c r="O42" s="484"/>
    </row>
    <row r="43" spans="1:19">
      <c r="C43" s="78"/>
      <c r="J43" s="24"/>
      <c r="K43" s="24"/>
      <c r="O43" s="79"/>
    </row>
    <row r="44" spans="1:19" ht="8.25" customHeight="1">
      <c r="C44" s="78"/>
      <c r="O44" s="79"/>
    </row>
    <row r="45" spans="1:19" ht="30" customHeight="1">
      <c r="A45" s="22">
        <v>4</v>
      </c>
      <c r="C45" s="503" t="s">
        <v>440</v>
      </c>
      <c r="D45" s="504"/>
      <c r="E45" s="504"/>
      <c r="F45" s="504"/>
      <c r="G45" s="504"/>
      <c r="H45" s="504"/>
      <c r="I45" s="504"/>
      <c r="J45" s="504"/>
      <c r="K45" s="504"/>
      <c r="L45" s="504"/>
      <c r="M45" s="504"/>
      <c r="N45" s="504"/>
      <c r="O45" s="505"/>
    </row>
    <row r="46" spans="1:19">
      <c r="C46" s="81"/>
      <c r="D46" s="25"/>
      <c r="E46" s="25"/>
      <c r="F46" s="25"/>
      <c r="G46" s="25"/>
      <c r="H46" s="25"/>
      <c r="I46" s="25"/>
      <c r="J46" s="25"/>
      <c r="K46" s="25"/>
      <c r="L46" s="25"/>
      <c r="M46" s="25"/>
      <c r="N46" s="25"/>
      <c r="O46" s="82"/>
    </row>
    <row r="47" spans="1:19" ht="18" customHeight="1">
      <c r="C47" s="457" t="s">
        <v>10</v>
      </c>
      <c r="D47" s="458"/>
      <c r="E47" s="459"/>
      <c r="F47" s="463" t="s">
        <v>466</v>
      </c>
      <c r="G47" s="464"/>
      <c r="H47" s="465"/>
      <c r="I47" s="465"/>
      <c r="J47" s="465"/>
      <c r="K47" s="465"/>
      <c r="L47" s="465"/>
      <c r="M47" s="454" t="s">
        <v>435</v>
      </c>
      <c r="N47" s="455"/>
      <c r="O47" s="456"/>
    </row>
    <row r="48" spans="1:19" ht="18" customHeight="1">
      <c r="C48" s="460"/>
      <c r="D48" s="461"/>
      <c r="E48" s="462"/>
      <c r="F48" s="466"/>
      <c r="G48" s="467"/>
      <c r="H48" s="467"/>
      <c r="I48" s="467"/>
      <c r="J48" s="467"/>
      <c r="K48" s="467"/>
      <c r="L48" s="467"/>
      <c r="M48" s="506">
        <v>2041</v>
      </c>
      <c r="N48" s="507"/>
      <c r="O48" s="508"/>
    </row>
    <row r="49" spans="3:21" ht="18" customHeight="1">
      <c r="C49" s="457" t="s">
        <v>11</v>
      </c>
      <c r="D49" s="489"/>
      <c r="E49" s="490"/>
      <c r="F49" s="476" t="s">
        <v>464</v>
      </c>
      <c r="G49" s="477"/>
      <c r="H49" s="477"/>
      <c r="I49" s="477"/>
      <c r="J49" s="477"/>
      <c r="K49" s="477"/>
      <c r="L49" s="126" t="s">
        <v>172</v>
      </c>
      <c r="M49" s="386"/>
      <c r="N49" s="509" t="s">
        <v>471</v>
      </c>
      <c r="O49" s="510"/>
    </row>
    <row r="50" spans="3:21" ht="18" customHeight="1">
      <c r="C50" s="491"/>
      <c r="D50" s="492"/>
      <c r="E50" s="493"/>
      <c r="F50" s="478"/>
      <c r="G50" s="479"/>
      <c r="H50" s="479"/>
      <c r="I50" s="479"/>
      <c r="J50" s="479"/>
      <c r="K50" s="479"/>
      <c r="L50" s="387"/>
      <c r="M50" s="485"/>
      <c r="N50" s="486"/>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539" t="s">
        <v>118</v>
      </c>
      <c r="G52" s="540"/>
      <c r="H52" s="540"/>
      <c r="I52" s="540"/>
      <c r="J52" s="30" t="s">
        <v>47</v>
      </c>
      <c r="K52" s="30"/>
      <c r="L52" s="541" t="s">
        <v>469</v>
      </c>
      <c r="M52" s="541"/>
      <c r="N52" s="542"/>
      <c r="O52" s="543"/>
    </row>
    <row r="53" spans="3:21" ht="22.5" customHeight="1">
      <c r="C53" s="295"/>
      <c r="D53" s="306" t="s">
        <v>19</v>
      </c>
      <c r="E53" s="307" t="s">
        <v>365</v>
      </c>
      <c r="F53" s="544" t="s">
        <v>366</v>
      </c>
      <c r="G53" s="545"/>
      <c r="H53" s="546"/>
      <c r="I53" s="544" t="s">
        <v>367</v>
      </c>
      <c r="J53" s="547"/>
      <c r="K53" s="548"/>
      <c r="L53" s="549"/>
      <c r="M53" s="550"/>
      <c r="N53" s="389" t="s">
        <v>368</v>
      </c>
      <c r="O53" s="390"/>
    </row>
    <row r="54" spans="3:21" ht="22.5" customHeight="1">
      <c r="C54" s="295"/>
      <c r="D54" s="294"/>
      <c r="E54" s="310"/>
      <c r="F54" s="544" t="s">
        <v>369</v>
      </c>
      <c r="G54" s="545"/>
      <c r="H54" s="546"/>
      <c r="I54" s="551" t="s">
        <v>370</v>
      </c>
      <c r="J54" s="547"/>
      <c r="K54" s="547"/>
      <c r="L54" s="549"/>
      <c r="M54" s="550"/>
      <c r="N54" s="389" t="s">
        <v>368</v>
      </c>
      <c r="O54" s="390"/>
    </row>
    <row r="55" spans="3:21" ht="22.5" customHeight="1">
      <c r="C55" s="295"/>
      <c r="D55" s="552" t="s">
        <v>371</v>
      </c>
      <c r="E55" s="553"/>
      <c r="F55" s="544" t="s">
        <v>372</v>
      </c>
      <c r="G55" s="545"/>
      <c r="H55" s="546"/>
      <c r="I55" s="551" t="s">
        <v>373</v>
      </c>
      <c r="J55" s="547"/>
      <c r="K55" s="547"/>
      <c r="L55" s="549"/>
      <c r="M55" s="550"/>
      <c r="N55" s="389" t="s">
        <v>374</v>
      </c>
      <c r="O55" s="390"/>
    </row>
    <row r="56" spans="3:21" ht="22.5" customHeight="1">
      <c r="C56" s="295"/>
      <c r="D56" s="552"/>
      <c r="E56" s="553"/>
      <c r="F56" s="544" t="s">
        <v>375</v>
      </c>
      <c r="G56" s="545"/>
      <c r="H56" s="546"/>
      <c r="I56" s="551" t="s">
        <v>376</v>
      </c>
      <c r="J56" s="547"/>
      <c r="K56" s="547"/>
      <c r="L56" s="549"/>
      <c r="M56" s="550"/>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533"/>
      <c r="G58" s="534"/>
      <c r="H58" s="534"/>
      <c r="I58" s="534"/>
      <c r="J58" s="534"/>
      <c r="K58" s="534"/>
      <c r="L58" s="534"/>
      <c r="M58" s="534"/>
      <c r="N58" s="534"/>
      <c r="O58" s="535"/>
    </row>
    <row r="59" spans="3:21" ht="26.25" customHeight="1">
      <c r="C59" s="300"/>
      <c r="D59" s="317" t="s">
        <v>24</v>
      </c>
      <c r="E59" s="318" t="s">
        <v>378</v>
      </c>
      <c r="F59" s="536">
        <v>104</v>
      </c>
      <c r="G59" s="537"/>
      <c r="H59" s="537"/>
      <c r="I59" s="537"/>
      <c r="J59" s="537"/>
      <c r="K59" s="537"/>
      <c r="L59" s="537"/>
      <c r="M59" s="537"/>
      <c r="N59" s="537"/>
      <c r="O59" s="538"/>
    </row>
    <row r="60" spans="3:21" ht="30" customHeight="1">
      <c r="C60" s="516" t="s">
        <v>297</v>
      </c>
      <c r="D60" s="517"/>
      <c r="E60" s="518"/>
      <c r="F60" s="519" t="s">
        <v>441</v>
      </c>
      <c r="G60" s="520"/>
      <c r="H60" s="520"/>
      <c r="I60" s="520"/>
      <c r="J60" s="520"/>
      <c r="K60" s="520"/>
      <c r="L60" s="520"/>
      <c r="M60" s="520"/>
      <c r="N60" s="520"/>
      <c r="O60" s="521"/>
      <c r="Q60" s="26"/>
    </row>
    <row r="61" spans="3:21" ht="18" customHeight="1">
      <c r="C61" s="177" t="s">
        <v>317</v>
      </c>
      <c r="D61" s="176"/>
      <c r="E61" s="178"/>
      <c r="F61" s="27"/>
      <c r="G61" s="27"/>
      <c r="H61" s="28"/>
      <c r="I61" s="28"/>
      <c r="J61" s="29"/>
      <c r="K61" s="29"/>
      <c r="L61" s="30"/>
      <c r="M61" s="30"/>
      <c r="N61" s="30"/>
      <c r="O61" s="31"/>
      <c r="Q61" s="26"/>
    </row>
    <row r="62" spans="3:21" ht="24.75" customHeight="1">
      <c r="C62" s="522"/>
      <c r="D62" s="449" t="s">
        <v>298</v>
      </c>
      <c r="E62" s="450"/>
      <c r="F62" s="450"/>
      <c r="G62" s="451"/>
      <c r="H62" s="449" t="s">
        <v>318</v>
      </c>
      <c r="I62" s="451"/>
      <c r="J62" s="449" t="s">
        <v>299</v>
      </c>
      <c r="K62" s="450"/>
      <c r="L62" s="451"/>
      <c r="M62" s="449" t="s">
        <v>319</v>
      </c>
      <c r="N62" s="450"/>
      <c r="O62" s="451"/>
      <c r="Q62" s="26"/>
    </row>
    <row r="63" spans="3:21" ht="24.75" customHeight="1">
      <c r="C63" s="522"/>
      <c r="D63" s="513" t="s">
        <v>300</v>
      </c>
      <c r="E63" s="514"/>
      <c r="F63" s="514"/>
      <c r="G63" s="515"/>
      <c r="H63" s="379">
        <f>+別紙!AA9</f>
        <v>90289.3</v>
      </c>
      <c r="I63" s="240" t="s">
        <v>4</v>
      </c>
      <c r="J63" s="525" t="s">
        <v>324</v>
      </c>
      <c r="K63" s="526"/>
      <c r="L63" s="527"/>
      <c r="M63" s="523">
        <f>+別紙!AA14</f>
        <v>3239.3</v>
      </c>
      <c r="N63" s="524"/>
      <c r="O63" s="391" t="s">
        <v>4</v>
      </c>
      <c r="P63" s="162"/>
      <c r="Q63" s="127"/>
      <c r="R63" s="127"/>
      <c r="S63" s="127"/>
      <c r="T63" s="127"/>
      <c r="U63" s="127"/>
    </row>
    <row r="64" spans="3:21" ht="24.75" customHeight="1">
      <c r="C64" s="522"/>
      <c r="D64" s="513" t="s">
        <v>301</v>
      </c>
      <c r="E64" s="514"/>
      <c r="F64" s="514"/>
      <c r="G64" s="515"/>
      <c r="H64" s="379" t="str">
        <f>+別紙!AA10</f>
        <v>0</v>
      </c>
      <c r="I64" s="240" t="s">
        <v>4</v>
      </c>
      <c r="J64" s="525" t="s">
        <v>305</v>
      </c>
      <c r="K64" s="526"/>
      <c r="L64" s="527"/>
      <c r="M64" s="523" t="str">
        <f>+別紙!AA15</f>
        <v>0</v>
      </c>
      <c r="N64" s="524"/>
      <c r="O64" s="31" t="s">
        <v>4</v>
      </c>
      <c r="P64" s="531"/>
      <c r="Q64" s="532"/>
      <c r="R64" s="532"/>
      <c r="S64" s="532"/>
    </row>
    <row r="65" spans="1:22" ht="24.75" customHeight="1">
      <c r="C65" s="522"/>
      <c r="D65" s="513" t="s">
        <v>302</v>
      </c>
      <c r="E65" s="514"/>
      <c r="F65" s="514"/>
      <c r="G65" s="515"/>
      <c r="H65" s="379" t="str">
        <f>+別紙!AA11</f>
        <v>0</v>
      </c>
      <c r="I65" s="240" t="s">
        <v>4</v>
      </c>
      <c r="J65" s="513" t="s">
        <v>306</v>
      </c>
      <c r="K65" s="514"/>
      <c r="L65" s="515"/>
      <c r="M65" s="523">
        <f>+別紙!AA16</f>
        <v>3239</v>
      </c>
      <c r="N65" s="524"/>
      <c r="O65" s="378" t="s">
        <v>4</v>
      </c>
      <c r="P65" s="160"/>
      <c r="Q65" s="161"/>
      <c r="R65" s="161"/>
      <c r="S65" s="161"/>
    </row>
    <row r="66" spans="1:22" ht="24.75" customHeight="1">
      <c r="C66" s="392"/>
      <c r="D66" s="513" t="s">
        <v>303</v>
      </c>
      <c r="E66" s="514"/>
      <c r="F66" s="514"/>
      <c r="G66" s="515"/>
      <c r="H66" s="379">
        <f>+別紙!AA12</f>
        <v>87050</v>
      </c>
      <c r="I66" s="240" t="s">
        <v>4</v>
      </c>
      <c r="J66" s="513" t="s">
        <v>387</v>
      </c>
      <c r="K66" s="514"/>
      <c r="L66" s="515"/>
      <c r="M66" s="523" t="str">
        <f>+別紙!AA17</f>
        <v>0</v>
      </c>
      <c r="N66" s="524"/>
      <c r="O66" s="378" t="s">
        <v>4</v>
      </c>
      <c r="P66" s="160"/>
      <c r="Q66" s="161"/>
      <c r="R66" s="161"/>
      <c r="S66" s="161"/>
    </row>
    <row r="67" spans="1:22" ht="24.75" customHeight="1">
      <c r="C67" s="393"/>
      <c r="D67" s="513" t="s">
        <v>304</v>
      </c>
      <c r="E67" s="514"/>
      <c r="F67" s="514"/>
      <c r="G67" s="515"/>
      <c r="H67" s="379" t="str">
        <f>+別紙!AA13</f>
        <v>0</v>
      </c>
      <c r="I67" s="240" t="s">
        <v>4</v>
      </c>
      <c r="J67" s="513" t="s">
        <v>388</v>
      </c>
      <c r="K67" s="514"/>
      <c r="L67" s="515"/>
      <c r="M67" s="523" t="str">
        <f>+別紙!AA18</f>
        <v>0</v>
      </c>
      <c r="N67" s="524"/>
      <c r="O67" s="378" t="s">
        <v>4</v>
      </c>
      <c r="P67" s="160"/>
      <c r="Q67" s="161"/>
      <c r="R67" s="161"/>
      <c r="S67" s="161"/>
    </row>
    <row r="68" spans="1:22" ht="24" customHeight="1">
      <c r="C68" s="528" t="s">
        <v>15</v>
      </c>
      <c r="D68" s="529"/>
      <c r="E68" s="53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87" t="s">
        <v>409</v>
      </c>
      <c r="D70" s="488"/>
      <c r="E70" s="488"/>
      <c r="F70" s="488"/>
      <c r="G70" s="488"/>
      <c r="H70" s="488"/>
      <c r="I70" s="488"/>
      <c r="J70" s="488"/>
      <c r="K70" s="488"/>
      <c r="L70" s="488"/>
      <c r="M70" s="488"/>
      <c r="N70" s="488"/>
      <c r="O70" s="488"/>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511" t="s">
        <v>442</v>
      </c>
      <c r="E73" s="511"/>
      <c r="F73" s="511"/>
      <c r="G73" s="511"/>
      <c r="H73" s="511"/>
      <c r="I73" s="511"/>
      <c r="J73" s="511"/>
      <c r="K73" s="511"/>
      <c r="L73" s="511"/>
      <c r="M73" s="511"/>
      <c r="N73" s="511"/>
      <c r="O73" s="512"/>
    </row>
    <row r="74" spans="1:22" ht="15" customHeight="1">
      <c r="C74" s="181">
        <v>2</v>
      </c>
      <c r="D74" s="511" t="s">
        <v>362</v>
      </c>
      <c r="E74" s="511"/>
      <c r="F74" s="511"/>
      <c r="G74" s="511"/>
      <c r="H74" s="511"/>
      <c r="I74" s="511"/>
      <c r="J74" s="511"/>
      <c r="K74" s="511"/>
      <c r="L74" s="511"/>
      <c r="M74" s="511"/>
      <c r="N74" s="511"/>
      <c r="O74" s="512"/>
    </row>
    <row r="75" spans="1:22" ht="15" customHeight="1">
      <c r="C75" s="181"/>
      <c r="D75" s="511" t="s">
        <v>363</v>
      </c>
      <c r="E75" s="511"/>
      <c r="F75" s="511"/>
      <c r="G75" s="511"/>
      <c r="H75" s="511"/>
      <c r="I75" s="511"/>
      <c r="J75" s="511"/>
      <c r="K75" s="511"/>
      <c r="L75" s="511"/>
      <c r="M75" s="511"/>
      <c r="N75" s="511"/>
      <c r="O75" s="512"/>
    </row>
    <row r="76" spans="1:22" ht="41.25" customHeight="1">
      <c r="C76" s="181"/>
      <c r="D76" s="511" t="s">
        <v>379</v>
      </c>
      <c r="E76" s="511"/>
      <c r="F76" s="511"/>
      <c r="G76" s="511"/>
      <c r="H76" s="511"/>
      <c r="I76" s="511"/>
      <c r="J76" s="511"/>
      <c r="K76" s="511"/>
      <c r="L76" s="511"/>
      <c r="M76" s="511"/>
      <c r="N76" s="511"/>
      <c r="O76" s="512"/>
    </row>
    <row r="77" spans="1:22" ht="28.15" customHeight="1">
      <c r="A77" s="21"/>
      <c r="B77" s="21"/>
      <c r="C77" s="181">
        <v>3</v>
      </c>
      <c r="D77" s="511" t="s">
        <v>443</v>
      </c>
      <c r="E77" s="511"/>
      <c r="F77" s="511"/>
      <c r="G77" s="511"/>
      <c r="H77" s="511"/>
      <c r="I77" s="511"/>
      <c r="J77" s="511"/>
      <c r="K77" s="511"/>
      <c r="L77" s="511"/>
      <c r="M77" s="511"/>
      <c r="N77" s="511"/>
      <c r="O77" s="512"/>
    </row>
    <row r="78" spans="1:22" ht="28.15" customHeight="1">
      <c r="A78" s="21"/>
      <c r="B78" s="21"/>
      <c r="C78" s="181">
        <v>4</v>
      </c>
      <c r="D78" s="511" t="s">
        <v>444</v>
      </c>
      <c r="E78" s="511"/>
      <c r="F78" s="511"/>
      <c r="G78" s="511"/>
      <c r="H78" s="511"/>
      <c r="I78" s="511"/>
      <c r="J78" s="511"/>
      <c r="K78" s="511"/>
      <c r="L78" s="511"/>
      <c r="M78" s="511"/>
      <c r="N78" s="511"/>
      <c r="O78" s="512"/>
    </row>
    <row r="79" spans="1:22" ht="15" customHeight="1">
      <c r="A79" s="21"/>
      <c r="B79" s="21"/>
      <c r="C79" s="181"/>
      <c r="D79" s="182" t="s">
        <v>412</v>
      </c>
      <c r="E79" s="511" t="s">
        <v>312</v>
      </c>
      <c r="F79" s="511"/>
      <c r="G79" s="511"/>
      <c r="H79" s="511"/>
      <c r="I79" s="511"/>
      <c r="J79" s="511"/>
      <c r="K79" s="511"/>
      <c r="L79" s="511"/>
      <c r="M79" s="511"/>
      <c r="N79" s="511"/>
      <c r="O79" s="512"/>
    </row>
    <row r="80" spans="1:22" ht="15" customHeight="1">
      <c r="A80" s="21"/>
      <c r="B80" s="21"/>
      <c r="C80" s="181"/>
      <c r="D80" s="182" t="s">
        <v>413</v>
      </c>
      <c r="E80" s="511" t="s">
        <v>420</v>
      </c>
      <c r="F80" s="511"/>
      <c r="G80" s="511"/>
      <c r="H80" s="511"/>
      <c r="I80" s="511"/>
      <c r="J80" s="511"/>
      <c r="K80" s="511"/>
      <c r="L80" s="511"/>
      <c r="M80" s="511"/>
      <c r="N80" s="511"/>
      <c r="O80" s="512"/>
      <c r="Q80" s="260" t="s">
        <v>40</v>
      </c>
      <c r="U80"/>
      <c r="V80"/>
    </row>
    <row r="81" spans="1:28" ht="15" customHeight="1">
      <c r="A81" s="21"/>
      <c r="B81" s="21"/>
      <c r="C81" s="181"/>
      <c r="D81" s="182" t="s">
        <v>414</v>
      </c>
      <c r="E81" s="511" t="s">
        <v>421</v>
      </c>
      <c r="F81" s="511"/>
      <c r="G81" s="511"/>
      <c r="H81" s="511"/>
      <c r="I81" s="511"/>
      <c r="J81" s="511"/>
      <c r="K81" s="511"/>
      <c r="L81" s="511"/>
      <c r="M81" s="511"/>
      <c r="N81" s="511"/>
      <c r="O81" s="512"/>
      <c r="Q81" s="260" t="s">
        <v>41</v>
      </c>
      <c r="R81" s="1"/>
      <c r="T81" s="2"/>
      <c r="U81" s="2"/>
    </row>
    <row r="82" spans="1:28" ht="15" customHeight="1">
      <c r="A82" s="21"/>
      <c r="B82" s="21"/>
      <c r="C82" s="181"/>
      <c r="D82" s="182" t="s">
        <v>415</v>
      </c>
      <c r="E82" s="511" t="s">
        <v>422</v>
      </c>
      <c r="F82" s="511"/>
      <c r="G82" s="511"/>
      <c r="H82" s="511"/>
      <c r="I82" s="511"/>
      <c r="J82" s="511"/>
      <c r="K82" s="511"/>
      <c r="L82" s="511"/>
      <c r="M82" s="511"/>
      <c r="N82" s="511"/>
      <c r="O82" s="512"/>
      <c r="Q82" s="260" t="s">
        <v>42</v>
      </c>
      <c r="R82" s="1"/>
      <c r="T82" s="2"/>
      <c r="U82" s="2"/>
    </row>
    <row r="83" spans="1:28" ht="15" customHeight="1">
      <c r="A83" s="21"/>
      <c r="B83" s="21"/>
      <c r="C83" s="181"/>
      <c r="D83" s="182" t="s">
        <v>416</v>
      </c>
      <c r="E83" s="511" t="s">
        <v>423</v>
      </c>
      <c r="F83" s="511"/>
      <c r="G83" s="511"/>
      <c r="H83" s="511"/>
      <c r="I83" s="511"/>
      <c r="J83" s="511"/>
      <c r="K83" s="511"/>
      <c r="L83" s="511"/>
      <c r="M83" s="511"/>
      <c r="N83" s="511"/>
      <c r="O83" s="512"/>
      <c r="Q83" s="260" t="s">
        <v>44</v>
      </c>
      <c r="T83" s="2"/>
      <c r="U83" s="2"/>
    </row>
    <row r="84" spans="1:28" ht="15" customHeight="1">
      <c r="A84" s="21"/>
      <c r="B84" s="21"/>
      <c r="C84" s="181"/>
      <c r="D84" s="182" t="s">
        <v>417</v>
      </c>
      <c r="E84" s="511" t="s">
        <v>313</v>
      </c>
      <c r="F84" s="511"/>
      <c r="G84" s="511"/>
      <c r="H84" s="511"/>
      <c r="I84" s="511"/>
      <c r="J84" s="511"/>
      <c r="K84" s="511"/>
      <c r="L84" s="511"/>
      <c r="M84" s="511"/>
      <c r="N84" s="511"/>
      <c r="O84" s="512"/>
      <c r="Q84" s="260" t="s">
        <v>43</v>
      </c>
      <c r="T84" s="2"/>
      <c r="U84" s="2"/>
    </row>
    <row r="85" spans="1:28" ht="15" customHeight="1">
      <c r="A85" s="21"/>
      <c r="B85" s="21"/>
      <c r="C85" s="181"/>
      <c r="D85" s="182" t="s">
        <v>418</v>
      </c>
      <c r="E85" s="511" t="s">
        <v>424</v>
      </c>
      <c r="F85" s="511"/>
      <c r="G85" s="511"/>
      <c r="H85" s="511"/>
      <c r="I85" s="511"/>
      <c r="J85" s="511"/>
      <c r="K85" s="511"/>
      <c r="L85" s="511"/>
      <c r="M85" s="511"/>
      <c r="N85" s="511"/>
      <c r="O85" s="512"/>
      <c r="R85" s="38"/>
      <c r="T85" s="2"/>
      <c r="U85" s="2"/>
    </row>
    <row r="86" spans="1:28" ht="15" customHeight="1">
      <c r="A86" s="21"/>
      <c r="B86" s="21"/>
      <c r="C86" s="181"/>
      <c r="D86" s="182" t="s">
        <v>410</v>
      </c>
      <c r="E86" s="511" t="s">
        <v>425</v>
      </c>
      <c r="F86" s="511"/>
      <c r="G86" s="511"/>
      <c r="H86" s="511"/>
      <c r="I86" s="511"/>
      <c r="J86" s="511"/>
      <c r="K86" s="511"/>
      <c r="L86" s="511"/>
      <c r="M86" s="511"/>
      <c r="N86" s="511"/>
      <c r="O86" s="512"/>
      <c r="Q86" s="24"/>
      <c r="R86" s="24"/>
      <c r="S86" s="24"/>
      <c r="T86" s="24"/>
      <c r="U86" s="24"/>
      <c r="V86" s="24"/>
      <c r="W86" s="24"/>
      <c r="X86" s="24"/>
      <c r="Y86" s="24"/>
      <c r="Z86" s="24"/>
    </row>
    <row r="87" spans="1:28" ht="15" customHeight="1">
      <c r="A87" s="21"/>
      <c r="B87" s="21"/>
      <c r="C87" s="181"/>
      <c r="D87" s="182" t="s">
        <v>419</v>
      </c>
      <c r="E87" s="511" t="s">
        <v>426</v>
      </c>
      <c r="F87" s="511"/>
      <c r="G87" s="511"/>
      <c r="H87" s="511"/>
      <c r="I87" s="511"/>
      <c r="J87" s="511"/>
      <c r="K87" s="511"/>
      <c r="L87" s="511"/>
      <c r="M87" s="511"/>
      <c r="N87" s="511"/>
      <c r="O87" s="512"/>
      <c r="Q87" s="235"/>
      <c r="R87" s="235"/>
      <c r="S87" s="235"/>
      <c r="T87" s="235"/>
      <c r="U87" s="235"/>
      <c r="V87" s="235"/>
      <c r="W87" s="235"/>
      <c r="X87" s="235"/>
      <c r="Y87" s="235"/>
      <c r="Z87" s="235"/>
      <c r="AA87"/>
    </row>
    <row r="88" spans="1:28" ht="15" customHeight="1">
      <c r="A88" s="21"/>
      <c r="B88" s="21"/>
      <c r="C88" s="181"/>
      <c r="D88" s="182" t="s">
        <v>411</v>
      </c>
      <c r="E88" s="511" t="s">
        <v>314</v>
      </c>
      <c r="F88" s="511"/>
      <c r="G88" s="511"/>
      <c r="H88" s="511"/>
      <c r="I88" s="511"/>
      <c r="J88" s="511"/>
      <c r="K88" s="511"/>
      <c r="L88" s="511"/>
      <c r="M88" s="511"/>
      <c r="N88" s="511"/>
      <c r="O88" s="512"/>
      <c r="Q88" s="3"/>
      <c r="R88" s="3"/>
      <c r="S88" s="3"/>
      <c r="T88" s="3"/>
      <c r="U88" s="3"/>
      <c r="V88" s="3"/>
      <c r="W88" s="3"/>
      <c r="X88" s="3"/>
      <c r="Y88" s="3"/>
      <c r="AA88" s="91"/>
    </row>
    <row r="89" spans="1:28" ht="28.15" customHeight="1">
      <c r="A89" s="21"/>
      <c r="B89" s="21"/>
      <c r="C89" s="181"/>
      <c r="D89" s="182" t="s">
        <v>308</v>
      </c>
      <c r="E89" s="511" t="s">
        <v>407</v>
      </c>
      <c r="F89" s="511"/>
      <c r="G89" s="511"/>
      <c r="H89" s="511"/>
      <c r="I89" s="511"/>
      <c r="J89" s="511"/>
      <c r="K89" s="511"/>
      <c r="L89" s="511"/>
      <c r="M89" s="511"/>
      <c r="N89" s="511"/>
      <c r="O89" s="512"/>
      <c r="Q89" s="3"/>
      <c r="R89" s="3"/>
      <c r="S89" s="3"/>
      <c r="T89" s="3"/>
      <c r="U89" s="91"/>
      <c r="V89" s="3"/>
      <c r="W89" s="3"/>
      <c r="X89" s="3"/>
      <c r="Y89" s="3"/>
      <c r="AA89" s="91"/>
    </row>
    <row r="90" spans="1:28" ht="15" customHeight="1">
      <c r="A90" s="21"/>
      <c r="B90" s="21"/>
      <c r="C90" s="181"/>
      <c r="D90" s="182" t="s">
        <v>309</v>
      </c>
      <c r="E90" s="511" t="s">
        <v>315</v>
      </c>
      <c r="F90" s="511"/>
      <c r="G90" s="511"/>
      <c r="H90" s="511"/>
      <c r="I90" s="511"/>
      <c r="J90" s="511"/>
      <c r="K90" s="511"/>
      <c r="L90" s="511"/>
      <c r="M90" s="511"/>
      <c r="N90" s="511"/>
      <c r="O90" s="512"/>
      <c r="Q90" s="91"/>
      <c r="R90" s="3"/>
      <c r="S90" s="3"/>
      <c r="T90" s="3"/>
      <c r="U90" s="3"/>
      <c r="V90" s="3"/>
      <c r="W90" s="3"/>
      <c r="X90" s="3"/>
      <c r="Y90" s="3"/>
      <c r="AA90" s="91"/>
      <c r="AB90" s="236"/>
    </row>
    <row r="91" spans="1:28" ht="28.15" customHeight="1">
      <c r="A91" s="21"/>
      <c r="B91" s="21"/>
      <c r="C91" s="181"/>
      <c r="D91" s="182" t="s">
        <v>310</v>
      </c>
      <c r="E91" s="511" t="s">
        <v>408</v>
      </c>
      <c r="F91" s="511"/>
      <c r="G91" s="511"/>
      <c r="H91" s="511"/>
      <c r="I91" s="511"/>
      <c r="J91" s="511"/>
      <c r="K91" s="511"/>
      <c r="L91" s="511"/>
      <c r="M91" s="511"/>
      <c r="N91" s="511"/>
      <c r="O91" s="512"/>
      <c r="Q91" s="3"/>
      <c r="R91" s="3"/>
      <c r="S91" s="3"/>
      <c r="T91" s="3"/>
      <c r="U91" s="91"/>
      <c r="V91" s="3"/>
      <c r="W91" s="3"/>
      <c r="X91" s="3"/>
      <c r="Y91" s="3"/>
      <c r="Z91" s="3"/>
      <c r="AA91" s="91"/>
    </row>
    <row r="92" spans="1:28" ht="28.15" customHeight="1">
      <c r="A92" s="21"/>
      <c r="B92" s="21"/>
      <c r="C92" s="181"/>
      <c r="D92" s="182" t="s">
        <v>311</v>
      </c>
      <c r="E92" s="511" t="s">
        <v>316</v>
      </c>
      <c r="F92" s="511"/>
      <c r="G92" s="511"/>
      <c r="H92" s="511"/>
      <c r="I92" s="511"/>
      <c r="J92" s="511"/>
      <c r="K92" s="511"/>
      <c r="L92" s="511"/>
      <c r="M92" s="511"/>
      <c r="N92" s="511"/>
      <c r="O92" s="512"/>
      <c r="Q92" s="3"/>
      <c r="R92" s="3"/>
      <c r="S92" s="3"/>
      <c r="T92" s="3"/>
      <c r="U92" s="3"/>
      <c r="V92" s="3"/>
      <c r="W92" s="3"/>
      <c r="X92" s="3"/>
      <c r="Y92" s="3"/>
      <c r="Z92" s="3"/>
      <c r="AA92" s="3"/>
    </row>
    <row r="93" spans="1:28" ht="28.15" customHeight="1">
      <c r="A93" s="21"/>
      <c r="B93" s="21"/>
      <c r="C93" s="181">
        <v>5</v>
      </c>
      <c r="D93" s="511" t="s">
        <v>386</v>
      </c>
      <c r="E93" s="511"/>
      <c r="F93" s="511"/>
      <c r="G93" s="511"/>
      <c r="H93" s="511"/>
      <c r="I93" s="511"/>
      <c r="J93" s="511"/>
      <c r="K93" s="511"/>
      <c r="L93" s="511"/>
      <c r="M93" s="511"/>
      <c r="N93" s="511"/>
      <c r="O93" s="512"/>
      <c r="Q93" s="3"/>
      <c r="R93" s="3"/>
      <c r="S93" s="3"/>
      <c r="T93" s="3"/>
      <c r="U93" s="3"/>
      <c r="V93" s="3"/>
      <c r="W93" s="3"/>
      <c r="X93" s="3"/>
      <c r="Y93" s="3"/>
      <c r="Z93" s="3"/>
      <c r="AA93" s="3"/>
    </row>
    <row r="94" spans="1:28" ht="15" customHeight="1">
      <c r="A94" s="21"/>
      <c r="B94" s="21"/>
      <c r="C94" s="181">
        <v>6</v>
      </c>
      <c r="D94" s="511" t="s">
        <v>385</v>
      </c>
      <c r="E94" s="511"/>
      <c r="F94" s="511"/>
      <c r="G94" s="511"/>
      <c r="H94" s="511"/>
      <c r="I94" s="511"/>
      <c r="J94" s="511"/>
      <c r="K94" s="511"/>
      <c r="L94" s="511"/>
      <c r="M94" s="511"/>
      <c r="N94" s="511"/>
      <c r="O94" s="512"/>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formula1>$Q$80:$Q$84</formula1>
    </dataValidation>
    <dataValidation type="list" allowBlank="1" showInputMessage="1" showErrorMessage="1" sqref="N28:O28">
      <formula1>$Q$143:$Q$144</formula1>
    </dataValidation>
    <dataValidation type="list" allowBlank="1" showInputMessage="1" showErrorMessage="1" sqref="F52:I52">
      <formula1>$Q$98:$Q$140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太平洋製糖株式会社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210</v>
      </c>
      <c r="E7" s="616"/>
      <c r="F7" s="616"/>
      <c r="G7" s="616"/>
      <c r="H7" s="616"/>
      <c r="I7" s="617"/>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太平洋製糖株式会社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211</v>
      </c>
      <c r="E7" s="616"/>
      <c r="F7" s="616"/>
      <c r="G7" s="616"/>
      <c r="H7" s="616"/>
      <c r="I7" s="617"/>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太平洋製糖株式会社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212</v>
      </c>
      <c r="E7" s="616"/>
      <c r="F7" s="616"/>
      <c r="G7" s="616"/>
      <c r="H7" s="616"/>
      <c r="I7" s="617"/>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太平洋製糖株式会社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topLeftCell="A21" zoomScaleNormal="100" workbookViewId="0">
      <selection activeCell="D33" sqref="D33:F3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太平洋製糖株式会社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0.1</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0.1</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0.1</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topLeftCell="A15"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太平洋製糖株式会社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14.5</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9.5</v>
      </c>
      <c r="E24" s="584"/>
      <c r="F24" s="584"/>
      <c r="G24" s="194" t="s">
        <v>198</v>
      </c>
      <c r="H24" s="573">
        <f>+F12</f>
        <v>14.5</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14.5</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14.5</v>
      </c>
      <c r="Q27" s="633"/>
      <c r="R27" s="633"/>
      <c r="S27" s="633"/>
      <c r="T27" s="44" t="s">
        <v>38</v>
      </c>
      <c r="U27" s="64"/>
      <c r="V27" s="64"/>
      <c r="Y27" s="62" t="s">
        <v>39</v>
      </c>
      <c r="Z27" s="65"/>
      <c r="AH27" s="53"/>
      <c r="AI27" s="53"/>
      <c r="AJ27" s="53"/>
      <c r="AK27" s="53"/>
      <c r="AL27" s="603">
        <f>+AH18+P27</f>
        <v>14.5</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14.5</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9.5</v>
      </c>
      <c r="E29" s="584"/>
      <c r="F29" s="584"/>
      <c r="G29" s="194" t="s">
        <v>198</v>
      </c>
      <c r="H29" s="573">
        <f>+AL27</f>
        <v>14.5</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14.5</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9.5</v>
      </c>
      <c r="E31" s="584"/>
      <c r="F31" s="584"/>
      <c r="G31" s="194" t="s">
        <v>198</v>
      </c>
      <c r="H31" s="573">
        <f>+AS24</f>
        <v>14.5</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太平洋製糖株式会社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J76"/>
  <sheetViews>
    <sheetView showGridLines="0" topLeftCell="A16" zoomScaleNormal="100" workbookViewId="0">
      <selection activeCell="Z33" sqref="Z3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太平洋製糖株式会社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太平洋製糖株式会社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218</v>
      </c>
      <c r="E7" s="616"/>
      <c r="F7" s="616"/>
      <c r="G7" s="616"/>
      <c r="H7" s="616"/>
      <c r="I7" s="617"/>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太平洋製糖株式会社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219</v>
      </c>
      <c r="E7" s="616"/>
      <c r="F7" s="616"/>
      <c r="G7" s="616"/>
      <c r="H7" s="616"/>
      <c r="I7" s="617"/>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J76"/>
  <sheetViews>
    <sheetView showGridLines="0" topLeftCell="A8"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562"/>
      <c r="C3" s="562"/>
      <c r="D3" s="562"/>
      <c r="E3" s="562"/>
      <c r="F3" s="562"/>
      <c r="G3" s="562"/>
      <c r="H3" s="562"/>
      <c r="I3"/>
      <c r="J3"/>
      <c r="K3"/>
      <c r="L3"/>
      <c r="M3"/>
      <c r="N3"/>
      <c r="O3"/>
      <c r="P3"/>
      <c r="Q3"/>
      <c r="R3"/>
      <c r="S3"/>
      <c r="T3"/>
      <c r="U3"/>
      <c r="V3"/>
      <c r="W3"/>
      <c r="X3"/>
      <c r="Y3"/>
      <c r="Z3" s="42"/>
      <c r="AA3" s="42"/>
      <c r="AB3" s="590"/>
      <c r="AC3" s="591"/>
      <c r="AD3" s="591"/>
      <c r="AE3" s="86"/>
      <c r="AF3" s="108"/>
      <c r="AG3" s="108"/>
      <c r="AH3" s="108"/>
      <c r="AI3" s="108"/>
      <c r="AJ3" s="108"/>
      <c r="AK3" s="108"/>
      <c r="AL3" s="108"/>
      <c r="AM3" s="108"/>
      <c r="AN3" s="108"/>
      <c r="AO3" s="108"/>
      <c r="AP3" s="592" t="s">
        <v>328</v>
      </c>
      <c r="AQ3" s="593"/>
      <c r="AR3" s="594"/>
      <c r="AS3" s="598" t="s">
        <v>0</v>
      </c>
      <c r="AT3" s="599"/>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595"/>
      <c r="AQ4" s="596"/>
      <c r="AR4" s="597"/>
      <c r="AS4" s="600" t="str">
        <f>+表紙!N28</f>
        <v>○</v>
      </c>
      <c r="AT4" s="601"/>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13" t="s">
        <v>101</v>
      </c>
      <c r="AA5" s="613"/>
      <c r="AB5" s="614"/>
      <c r="AC5" s="614"/>
      <c r="AD5" s="614"/>
      <c r="AE5" s="86" t="s">
        <v>95</v>
      </c>
      <c r="AF5" s="572" t="str">
        <f>+表紙!F47</f>
        <v>太平洋製糖株式会社</v>
      </c>
      <c r="AG5" s="572"/>
      <c r="AH5" s="572"/>
      <c r="AI5" s="572"/>
      <c r="AJ5" s="572"/>
      <c r="AK5" s="572"/>
      <c r="AL5" s="572"/>
      <c r="AM5" s="572"/>
      <c r="AN5" s="572"/>
      <c r="AO5" s="572"/>
      <c r="AP5" s="572"/>
      <c r="AQ5" s="572"/>
      <c r="AR5" s="572"/>
      <c r="AS5" s="572"/>
      <c r="AT5" s="572"/>
      <c r="AU5" s="572"/>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645" t="s">
        <v>89</v>
      </c>
      <c r="C7" s="646"/>
      <c r="D7" s="615" t="s">
        <v>329</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4"/>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636"/>
      <c r="AF10" s="56"/>
      <c r="AN10" s="53"/>
      <c r="AO10" s="53"/>
      <c r="AP10" s="53"/>
      <c r="AQ10" s="53"/>
      <c r="AR10" s="53"/>
      <c r="AS10"/>
      <c r="AT10"/>
      <c r="AU10"/>
      <c r="AV10"/>
      <c r="AW10" s="404"/>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4"/>
    </row>
    <row r="12" spans="2:49" ht="24.75" customHeight="1" thickTop="1" thickBot="1">
      <c r="F12" s="603">
        <f>+ROUND(P12,1)+ROUND(P15,1)+ROUND(P18,1)+ROUND(P24,1)+P27-ROUND(F15,1)</f>
        <v>13.4</v>
      </c>
      <c r="G12" s="604"/>
      <c r="H12" s="604"/>
      <c r="I12" s="52" t="s">
        <v>256</v>
      </c>
      <c r="J12" s="53"/>
      <c r="K12" s="54"/>
      <c r="L12" s="53"/>
      <c r="M12" s="582"/>
      <c r="N12" s="55"/>
      <c r="P12" s="606"/>
      <c r="Q12" s="610"/>
      <c r="R12" s="610"/>
      <c r="S12" s="610"/>
      <c r="T12" s="52" t="s">
        <v>22</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4"/>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628" t="s">
        <v>23</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4"/>
    </row>
    <row r="15" spans="2:49" ht="24.75" customHeight="1" thickBot="1">
      <c r="F15" s="605"/>
      <c r="G15" s="584"/>
      <c r="H15" s="584"/>
      <c r="I15" s="44" t="s">
        <v>256</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4"/>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31</v>
      </c>
      <c r="AT16" s="586"/>
      <c r="AU16" s="95"/>
      <c r="AV16" s="44" t="s">
        <v>13</v>
      </c>
      <c r="AW16" s="404"/>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4"/>
    </row>
    <row r="18" spans="2:49" ht="24.75" customHeight="1" thickBot="1">
      <c r="K18" s="56"/>
      <c r="L18" s="53"/>
      <c r="M18" s="582"/>
      <c r="N18" s="56"/>
      <c r="P18" s="606"/>
      <c r="Q18" s="610"/>
      <c r="R18" s="610"/>
      <c r="S18" s="610"/>
      <c r="T18" s="52" t="s">
        <v>14</v>
      </c>
      <c r="U18"/>
      <c r="V18" s="247"/>
      <c r="W18"/>
      <c r="X18" s="193"/>
      <c r="Y18" s="603">
        <f>+ROUND(AH9,1)+ROUND(AH12,1)+ROUND(AH15,1)+AH18</f>
        <v>0</v>
      </c>
      <c r="Z18" s="604"/>
      <c r="AA18" s="604"/>
      <c r="AB18" s="52" t="s">
        <v>4</v>
      </c>
      <c r="AC18" s="191"/>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4"/>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554" t="s">
        <v>437</v>
      </c>
    </row>
    <row r="20" spans="2:49" ht="27" customHeight="1" thickTop="1" thickBot="1">
      <c r="K20" s="56"/>
      <c r="L20" s="53"/>
      <c r="M20" s="582"/>
      <c r="N20" s="56"/>
      <c r="P20" s="45" t="s">
        <v>48</v>
      </c>
      <c r="Q20" s="577" t="s">
        <v>277</v>
      </c>
      <c r="R20" s="577"/>
      <c r="S20" s="577"/>
      <c r="T20" s="578"/>
      <c r="U20" s="133"/>
      <c r="V20" s="248"/>
      <c r="W20" s="250"/>
      <c r="X20" s="251"/>
      <c r="Y20" s="136" t="s">
        <v>25</v>
      </c>
      <c r="Z20" s="577" t="s">
        <v>278</v>
      </c>
      <c r="AA20" s="577"/>
      <c r="AB20" s="578"/>
      <c r="AC20" s="53"/>
      <c r="AD20" s="53"/>
      <c r="AE20" s="582"/>
      <c r="AG20" s="53"/>
      <c r="AH20" s="53"/>
      <c r="AI20" s="56"/>
      <c r="AJ20" s="53"/>
      <c r="AK20" s="53"/>
      <c r="AL20" s="147"/>
      <c r="AM20" s="56"/>
      <c r="AN20" s="255"/>
      <c r="AO20" s="579" t="s">
        <v>254</v>
      </c>
      <c r="AP20" s="580"/>
      <c r="AQ20" s="190"/>
      <c r="AR20" s="53"/>
      <c r="AS20" s="58"/>
      <c r="AT20" s="58"/>
      <c r="AW20" s="555"/>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3"/>
      <c r="V21" s="133"/>
      <c r="W21" s="133"/>
      <c r="X21" s="133"/>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4"/>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4"/>
    </row>
    <row r="24" spans="2:49" ht="27" customHeight="1" thickBot="1">
      <c r="B24" s="560" t="s">
        <v>200</v>
      </c>
      <c r="C24" s="561"/>
      <c r="D24" s="584">
        <v>12.5</v>
      </c>
      <c r="E24" s="584"/>
      <c r="F24" s="584"/>
      <c r="G24" s="194" t="s">
        <v>198</v>
      </c>
      <c r="H24" s="573">
        <f>+F12</f>
        <v>13.4</v>
      </c>
      <c r="I24" s="574"/>
      <c r="J24" s="194" t="s">
        <v>198</v>
      </c>
      <c r="K24" s="56"/>
      <c r="L24" s="53"/>
      <c r="M24" s="583"/>
      <c r="P24" s="629"/>
      <c r="Q24" s="634"/>
      <c r="R24" s="634"/>
      <c r="S24" s="634"/>
      <c r="T24" s="44" t="s">
        <v>34</v>
      </c>
      <c r="U24"/>
      <c r="V24"/>
      <c r="W24"/>
      <c r="X24"/>
      <c r="AC24" s="53"/>
      <c r="AD24" s="53"/>
      <c r="AE24"/>
      <c r="AF24"/>
      <c r="AG24"/>
      <c r="AH24"/>
      <c r="AI24" s="257"/>
      <c r="AJ24"/>
      <c r="AK24" s="53"/>
      <c r="AL24" s="141"/>
      <c r="AM24" s="53"/>
      <c r="AN24" s="53"/>
      <c r="AQ24" s="56"/>
      <c r="AR24" s="146"/>
      <c r="AS24" s="603">
        <f>+ROUND(AU16,1)+ROUND(AA28,1)</f>
        <v>13.4</v>
      </c>
      <c r="AT24" s="604"/>
      <c r="AU24" s="604"/>
      <c r="AV24" s="52" t="s">
        <v>13</v>
      </c>
      <c r="AW24" s="404"/>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179</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4"/>
    </row>
    <row r="27" spans="2:49" ht="27" customHeight="1" thickBot="1">
      <c r="B27" s="560" t="s">
        <v>223</v>
      </c>
      <c r="C27" s="561"/>
      <c r="D27" s="584">
        <v>0</v>
      </c>
      <c r="E27" s="584"/>
      <c r="F27" s="584"/>
      <c r="G27" s="194" t="s">
        <v>198</v>
      </c>
      <c r="H27" s="573">
        <f>+Y21</f>
        <v>0</v>
      </c>
      <c r="I27" s="574"/>
      <c r="J27" s="194" t="s">
        <v>198</v>
      </c>
      <c r="M27" s="582"/>
      <c r="P27" s="587">
        <f>+R30+ROUND(R33,1)</f>
        <v>13.4</v>
      </c>
      <c r="Q27" s="633"/>
      <c r="R27" s="633"/>
      <c r="S27" s="633"/>
      <c r="T27" s="44" t="s">
        <v>38</v>
      </c>
      <c r="U27" s="64"/>
      <c r="V27" s="64"/>
      <c r="Y27" s="62" t="s">
        <v>39</v>
      </c>
      <c r="Z27" s="65"/>
      <c r="AH27" s="53"/>
      <c r="AI27" s="53"/>
      <c r="AJ27" s="53"/>
      <c r="AK27" s="53"/>
      <c r="AL27" s="603">
        <f>+AH18+P27</f>
        <v>13.4</v>
      </c>
      <c r="AM27" s="604"/>
      <c r="AN27" s="604"/>
      <c r="AO27" s="604"/>
      <c r="AP27" s="52" t="s">
        <v>13</v>
      </c>
      <c r="AQ27" s="267"/>
      <c r="AR27" s="128"/>
      <c r="AS27" s="606"/>
      <c r="AT27" s="607"/>
      <c r="AU27" s="607"/>
      <c r="AV27" s="52" t="s">
        <v>13</v>
      </c>
      <c r="AW27" s="404"/>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13.4</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560" t="s">
        <v>224</v>
      </c>
      <c r="C29" s="561"/>
      <c r="D29" s="584">
        <v>12.5</v>
      </c>
      <c r="E29" s="584"/>
      <c r="F29" s="584"/>
      <c r="G29" s="194" t="s">
        <v>198</v>
      </c>
      <c r="H29" s="573">
        <f>+AL27</f>
        <v>13.4</v>
      </c>
      <c r="I29" s="574"/>
      <c r="J29" s="194" t="s">
        <v>198</v>
      </c>
      <c r="M29" s="582"/>
      <c r="P29" s="56"/>
      <c r="Q29" s="144"/>
      <c r="R29" s="51" t="s">
        <v>182</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4"/>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13.4</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4"/>
    </row>
    <row r="31" spans="2:49" ht="27" customHeight="1" thickTop="1" thickBot="1">
      <c r="B31" s="560" t="s">
        <v>226</v>
      </c>
      <c r="C31" s="561"/>
      <c r="D31" s="584">
        <v>12.5</v>
      </c>
      <c r="E31" s="584"/>
      <c r="F31" s="584"/>
      <c r="G31" s="194" t="s">
        <v>198</v>
      </c>
      <c r="H31" s="573">
        <f>+AS24</f>
        <v>13.4</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4"/>
    </row>
    <row r="32" spans="2:49" ht="27" customHeight="1" thickTop="1" thickBot="1">
      <c r="B32" s="560" t="s">
        <v>428</v>
      </c>
      <c r="C32" s="561"/>
      <c r="D32" s="584">
        <v>0</v>
      </c>
      <c r="E32" s="584"/>
      <c r="F32" s="584"/>
      <c r="G32" s="194" t="s">
        <v>198</v>
      </c>
      <c r="H32" s="573">
        <f>+AS27</f>
        <v>0</v>
      </c>
      <c r="I32" s="574"/>
      <c r="J32" s="194" t="s">
        <v>198</v>
      </c>
      <c r="M32" s="582"/>
      <c r="P32" s="56"/>
      <c r="Q32" s="144"/>
      <c r="R32" s="51" t="s">
        <v>184</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4"/>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4"/>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太平洋製糖株式会社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220</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太平洋製糖株式会社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221</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64"/>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67"/>
  <sheetViews>
    <sheetView showGridLines="0" topLeftCell="G4" zoomScale="70" zoomScaleNormal="70" workbookViewId="0">
      <selection activeCell="AD11" sqref="AD11"/>
    </sheetView>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687" t="s">
        <v>273</v>
      </c>
      <c r="C3" s="687"/>
      <c r="D3" s="687"/>
      <c r="E3" s="687"/>
      <c r="F3" s="687"/>
      <c r="G3" s="110"/>
      <c r="H3" s="110"/>
      <c r="I3" s="110"/>
      <c r="J3" s="110"/>
      <c r="K3" s="110"/>
      <c r="Y3"/>
      <c r="Z3"/>
      <c r="AA3" s="111"/>
    </row>
    <row r="4" spans="2:27" ht="14.1" customHeight="1">
      <c r="B4" s="687"/>
      <c r="C4" s="687"/>
      <c r="D4" s="687"/>
      <c r="E4" s="687"/>
      <c r="F4" s="687"/>
      <c r="G4" s="110"/>
      <c r="H4" s="110"/>
      <c r="I4" s="110"/>
      <c r="J4" s="110"/>
      <c r="K4" s="110"/>
      <c r="Y4" s="691" t="s">
        <v>327</v>
      </c>
      <c r="Z4" s="112" t="s">
        <v>112</v>
      </c>
      <c r="AA4" s="113" t="s">
        <v>113</v>
      </c>
    </row>
    <row r="5" spans="2:27" ht="14.1" customHeight="1" thickBot="1">
      <c r="C5" s="110"/>
      <c r="D5" s="110"/>
      <c r="E5" s="110"/>
      <c r="F5" s="110"/>
      <c r="G5" s="110"/>
      <c r="H5" s="110"/>
      <c r="I5" s="110"/>
      <c r="J5" s="110"/>
      <c r="K5" s="110"/>
      <c r="Y5" s="692"/>
      <c r="Z5" s="114" t="str">
        <f>+表紙!N28</f>
        <v>○</v>
      </c>
      <c r="AA5" s="114" t="str">
        <f>+表紙!O28</f>
        <v>　</v>
      </c>
    </row>
    <row r="6" spans="2:27" ht="15" customHeight="1" thickBot="1">
      <c r="B6" s="165" t="s">
        <v>99</v>
      </c>
      <c r="C6" s="165"/>
      <c r="D6" s="165"/>
      <c r="E6" s="165"/>
      <c r="F6" s="165"/>
      <c r="G6" s="165"/>
      <c r="H6" s="165"/>
      <c r="I6" s="165"/>
      <c r="J6" s="165"/>
      <c r="K6" s="165"/>
      <c r="L6" s="87"/>
      <c r="M6" s="688"/>
      <c r="N6" s="688"/>
      <c r="O6" s="87" t="s">
        <v>97</v>
      </c>
      <c r="P6" s="693" t="str">
        <f>+表紙!F47</f>
        <v>太平洋製糖株式会社</v>
      </c>
      <c r="Q6" s="693"/>
      <c r="R6" s="693"/>
      <c r="S6" s="693"/>
      <c r="T6" s="693"/>
      <c r="U6" s="693"/>
      <c r="V6" s="688"/>
      <c r="W6" s="688"/>
      <c r="X6" s="688"/>
      <c r="Y6" s="688"/>
      <c r="Z6" s="688"/>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689" t="s">
        <v>232</v>
      </c>
      <c r="D9" s="689"/>
      <c r="E9" s="689"/>
      <c r="F9" s="690"/>
      <c r="G9" s="319">
        <f>IF(OR(ｱ.燃え殻!D24&gt;0,ｱ.燃え殻!D24&lt;0),ｱ.燃え殻!D24,IF(G$19&gt;0,"0",0))</f>
        <v>12.5</v>
      </c>
      <c r="H9" s="319">
        <f>IF(OR(ｲ.汚泥!D24&gt;0,ｲ.汚泥!D24&lt;0),ｲ.汚泥!D24,IF(H$19&gt;0,"0",0))</f>
        <v>90250</v>
      </c>
      <c r="I9" s="319">
        <f>IF(OR(ｳ.廃油!D24&gt;0,ｳ.廃油!D24&lt;0),ｳ.廃油!D24,IF(I$19&gt;0,"0",0))</f>
        <v>0.9</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10.3</v>
      </c>
      <c r="M9" s="319">
        <f>IF(OR(ｷ.紙くず!D24&gt;0,ｷ.紙くず!D24&lt;0),ｷ.紙くず!D24,IF(M$19&gt;0,"0",0))</f>
        <v>0</v>
      </c>
      <c r="N9" s="319">
        <f>IF(OR(ｸ.木くず!D24&gt;0,ｸ.木くず!D24&lt;0),ｸ.木くず!D24,IF(N$19&gt;0,"0",0))</f>
        <v>6</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0.1</v>
      </c>
      <c r="T9" s="319">
        <f>IF(OR(ｾ.ｶﾞﾗｽ･ｺﾝｸﾘ･陶磁器くず!D24&gt;0,ｾ.ｶﾞﾗｽ･ｺﾝｸﾘ･陶磁器くず!D24&lt;0),ｾ.ｶﾞﾗｽ･ｺﾝｸﾘ･陶磁器くず!D24,IF(T$19&gt;0,"0",0))</f>
        <v>9.5</v>
      </c>
      <c r="U9" s="319">
        <f>IF(OR(ｿ.鉱さい!D24&gt;0,ｿ.鉱さい!D24&lt;0),ｿ.鉱さい!D24,IF(U$19&gt;0,"0",0))</f>
        <v>0</v>
      </c>
      <c r="V9" s="319">
        <f>IF(OR(ﾀ.がれき類!D24&gt;0,ﾀ.がれき類!D24&lt;0),ﾀ.がれき類!D24,IF(V$19&gt;0,"0",0))</f>
        <v>0</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0</v>
      </c>
      <c r="AA9" s="321">
        <f>IF(SUM(G9:Z9)&gt;0,SUM(G9:Z9),IF(AA$19&gt;0,"0",0))</f>
        <v>90289.3</v>
      </c>
    </row>
    <row r="10" spans="2:27" ht="20.45" customHeight="1">
      <c r="B10" s="169" t="s">
        <v>352</v>
      </c>
      <c r="C10" s="696" t="s">
        <v>320</v>
      </c>
      <c r="D10" s="696"/>
      <c r="E10" s="696"/>
      <c r="F10" s="697"/>
      <c r="G10" s="322" t="str">
        <f>IF(OR(ｱ.燃え殻!D25&gt;0,ｱ.燃え殻!D25&lt;0),ｱ.燃え殻!D25,IF(G$19&gt;0,"0",0))</f>
        <v>0</v>
      </c>
      <c r="H10" s="322" t="str">
        <f>IF(OR(ｲ.汚泥!D25&gt;0,ｲ.汚泥!D25&lt;0),ｲ.汚泥!D25,IF(H$19&gt;0,"0",0))</f>
        <v>0</v>
      </c>
      <c r="I10" s="322" t="str">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f>IF(OR(ｷ.紙くず!D25&gt;0,ｷ.紙くず!D25&lt;0),ｷ.紙くず!D25,IF(M$19&gt;0,"0",0))</f>
        <v>0</v>
      </c>
      <c r="N10" s="322" t="str">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f>IF(OR(ﾄ.混合廃棄物その他!D25&gt;0,ﾄ.混合廃棄物その他!D25&lt;0),ﾄ.混合廃棄物その他!D25,IF(Z$19&gt;0,"0",0))</f>
        <v>0</v>
      </c>
      <c r="AA10" s="324" t="str">
        <f t="shared" ref="AA10:AA18" si="0">IF(SUM(G10:Z10)&gt;0,SUM(G10:Z10),IF(AA$19&gt;0,"0",0))</f>
        <v>0</v>
      </c>
    </row>
    <row r="11" spans="2:27" ht="20.45" customHeight="1">
      <c r="B11" s="169" t="s">
        <v>353</v>
      </c>
      <c r="C11" s="698" t="s">
        <v>321</v>
      </c>
      <c r="D11" s="698"/>
      <c r="E11" s="698"/>
      <c r="F11" s="699"/>
      <c r="G11" s="325" t="str">
        <f>IF(OR(ｱ.燃え殻!D26&gt;0,ｱ.燃え殻!D26&lt;0),ｱ.燃え殻!D26,IF(G$19&gt;0,"0",0))</f>
        <v>0</v>
      </c>
      <c r="H11" s="325" t="str">
        <f>IF(OR(ｲ.汚泥!D26&gt;0,ｲ.汚泥!D26&lt;0),ｲ.汚泥!D26,IF(H$19&gt;0,"0",0))</f>
        <v>0</v>
      </c>
      <c r="I11" s="325" t="str">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f>IF(OR(ｷ.紙くず!D26&gt;0,ｷ.紙くず!D26&lt;0),ｷ.紙くず!D26,IF(M$19&gt;0,"0",0))</f>
        <v>0</v>
      </c>
      <c r="N11" s="325" t="str">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f>IF(OR(ﾄ.混合廃棄物その他!D26&gt;0,ﾄ.混合廃棄物その他!D26&lt;0),ﾄ.混合廃棄物その他!D26,IF(Z$19&gt;0,"0",0))</f>
        <v>0</v>
      </c>
      <c r="AA11" s="327" t="str">
        <f t="shared" si="0"/>
        <v>0</v>
      </c>
    </row>
    <row r="12" spans="2:27" ht="20.45" customHeight="1">
      <c r="B12" s="169">
        <v>6</v>
      </c>
      <c r="C12" s="698" t="s">
        <v>322</v>
      </c>
      <c r="D12" s="698"/>
      <c r="E12" s="698"/>
      <c r="F12" s="699"/>
      <c r="G12" s="325" t="str">
        <f>IF(OR(ｱ.燃え殻!D27&gt;0,ｱ.燃え殻!D27&lt;0),ｱ.燃え殻!D27,IF(G$19&gt;0,"0",0))</f>
        <v>0</v>
      </c>
      <c r="H12" s="325">
        <f>IF(OR(ｲ.汚泥!D27&gt;0,ｲ.汚泥!D27&lt;0),ｲ.汚泥!D27,IF(H$19&gt;0,"0",0))</f>
        <v>87050</v>
      </c>
      <c r="I12" s="325" t="str">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f>IF(OR(ｷ.紙くず!D27&gt;0,ｷ.紙くず!D27&lt;0),ｷ.紙くず!D27,IF(M$19&gt;0,"0",0))</f>
        <v>0</v>
      </c>
      <c r="N12" s="325" t="str">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f>IF(OR(ﾄ.混合廃棄物その他!D27&gt;0,ﾄ.混合廃棄物その他!D27&lt;0),ﾄ.混合廃棄物その他!D27,IF(Z$19&gt;0,"0",0))</f>
        <v>0</v>
      </c>
      <c r="AA12" s="327">
        <f t="shared" si="0"/>
        <v>87050</v>
      </c>
    </row>
    <row r="13" spans="2:27" ht="20.45" customHeight="1">
      <c r="B13" s="169" t="s">
        <v>228</v>
      </c>
      <c r="C13" s="700" t="s">
        <v>323</v>
      </c>
      <c r="D13" s="701"/>
      <c r="E13" s="701"/>
      <c r="F13" s="702"/>
      <c r="G13" s="325" t="str">
        <f>IF(OR(ｱ.燃え殻!D28&gt;0,ｱ.燃え殻!D28&lt;0),ｱ.燃え殻!D28,IF(G$19&gt;0,"0",0))</f>
        <v>0</v>
      </c>
      <c r="H13" s="325" t="str">
        <f>IF(OR(ｲ.汚泥!D28&gt;0,ｲ.汚泥!D28&lt;0),ｲ.汚泥!D28,IF(H$19&gt;0,"0",0))</f>
        <v>0</v>
      </c>
      <c r="I13" s="325" t="str">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f>IF(OR(ｷ.紙くず!D28&gt;0,ｷ.紙くず!D28&lt;0),ｷ.紙くず!D28,IF(M$19&gt;0,"0",0))</f>
        <v>0</v>
      </c>
      <c r="N13" s="325" t="str">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f>IF(OR(ﾄ.混合廃棄物その他!D28&gt;0,ﾄ.混合廃棄物その他!D28&lt;0),ﾄ.混合廃棄物その他!D28,IF(Z$19&gt;0,"0",0))</f>
        <v>0</v>
      </c>
      <c r="AA13" s="327" t="str">
        <f t="shared" si="0"/>
        <v>0</v>
      </c>
    </row>
    <row r="14" spans="2:27" ht="20.45" customHeight="1">
      <c r="B14" s="169" t="s">
        <v>229</v>
      </c>
      <c r="C14" s="698" t="s">
        <v>241</v>
      </c>
      <c r="D14" s="698"/>
      <c r="E14" s="698"/>
      <c r="F14" s="699"/>
      <c r="G14" s="325">
        <f>IF(OR(ｱ.燃え殻!D29&gt;0,ｱ.燃え殻!D29&lt;0),ｱ.燃え殻!D29,IF(G$19&gt;0,"0",0))</f>
        <v>12.5</v>
      </c>
      <c r="H14" s="325">
        <f>IF(OR(ｲ.汚泥!D29&gt;0,ｲ.汚泥!D29&lt;0),ｲ.汚泥!D29,IF(H$19&gt;0,"0",0))</f>
        <v>3200</v>
      </c>
      <c r="I14" s="325">
        <f>IF(OR(ｳ.廃油!D29&gt;0,ｳ.廃油!D29&lt;0),ｳ.廃油!D29,IF(I$19&gt;0,"0",0))</f>
        <v>0.9</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10.3</v>
      </c>
      <c r="M14" s="325">
        <f>IF(OR(ｷ.紙くず!D29&gt;0,ｷ.紙くず!D29&lt;0),ｷ.紙くず!D29,IF(M$19&gt;0,"0",0))</f>
        <v>0</v>
      </c>
      <c r="N14" s="325">
        <f>IF(OR(ｸ.木くず!D29&gt;0,ｸ.木くず!D29&lt;0),ｸ.木くず!D29,IF(N$19&gt;0,"0",0))</f>
        <v>6</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0.1</v>
      </c>
      <c r="T14" s="325">
        <f>IF(OR(ｾ.ｶﾞﾗｽ･ｺﾝｸﾘ･陶磁器くず!D29&gt;0,ｾ.ｶﾞﾗｽ･ｺﾝｸﾘ･陶磁器くず!D29&lt;0),ｾ.ｶﾞﾗｽ･ｺﾝｸﾘ･陶磁器くず!D29,IF(T$19&gt;0,"0",0))</f>
        <v>9.5</v>
      </c>
      <c r="U14" s="325">
        <f>IF(OR(ｿ.鉱さい!D29&gt;0,ｿ.鉱さい!D29&lt;0),ｿ.鉱さい!D29,IF(U$19&gt;0,"0",0))</f>
        <v>0</v>
      </c>
      <c r="V14" s="325">
        <f>IF(OR(ﾀ.がれき類!D29&gt;0,ﾀ.がれき類!D29&lt;0),ﾀ.がれき類!D29,IF(V$19&gt;0,"0",0))</f>
        <v>0</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0</v>
      </c>
      <c r="AA14" s="327">
        <f t="shared" si="0"/>
        <v>3239.3</v>
      </c>
    </row>
    <row r="15" spans="2:27" ht="20.45" customHeight="1">
      <c r="B15" s="169" t="s">
        <v>244</v>
      </c>
      <c r="C15" s="698" t="s">
        <v>242</v>
      </c>
      <c r="D15" s="698"/>
      <c r="E15" s="698"/>
      <c r="F15" s="699"/>
      <c r="G15" s="325" t="str">
        <f>IF(OR(ｱ.燃え殻!D30&gt;0,ｱ.燃え殻!D30&lt;0),ｱ.燃え殻!D30,IF(G$19&gt;0,"0",0))</f>
        <v>0</v>
      </c>
      <c r="H15" s="325" t="str">
        <f>IF(OR(ｲ.汚泥!D30&gt;0,ｲ.汚泥!D30&lt;0),ｲ.汚泥!D30,IF(H$19&gt;0,"0",0))</f>
        <v>0</v>
      </c>
      <c r="I15" s="325" t="str">
        <f>IF(OR(ｳ.廃油!D30&gt;0,ｳ.廃油!D30&lt;0),ｳ.廃油!D30,IF(I$19&gt;0,"0",0))</f>
        <v>0</v>
      </c>
      <c r="J15" s="325">
        <f>IF(OR(ｴ.廃酸!$D30&gt;0,ｴ.廃酸!$D30&lt;0),ｴ.廃酸!D30,IF(J$19&gt;0,"0",0))</f>
        <v>0</v>
      </c>
      <c r="K15" s="325">
        <f>IF(OR(ｵ.廃ｱﾙｶﾘ!$D30&gt;0,ｵ.廃ｱﾙｶﾘ!$D30&lt;0),ｵ.廃ｱﾙｶﾘ!D30,IF(K$19&gt;0,"0",0))</f>
        <v>0</v>
      </c>
      <c r="L15" s="325" t="str">
        <f>IF(OR(ｶ.廃ﾌﾟﾗ類!D30&gt;0,ｶ.廃ﾌﾟﾗ類!D30&lt;0),ｶ.廃ﾌﾟﾗ類!D30,IF(L$19&gt;0,"0",0))</f>
        <v>0</v>
      </c>
      <c r="M15" s="325">
        <f>IF(OR(ｷ.紙くず!D30&gt;0,ｷ.紙くず!D30&lt;0),ｷ.紙くず!D30,IF(M$19&gt;0,"0",0))</f>
        <v>0</v>
      </c>
      <c r="N15" s="325" t="str">
        <f>IF(OR(ｸ.木くず!D30&gt;0,ｸ.木くず!D30&lt;0),ｸ.木くず!D30,IF(N$19&gt;0,"0",0))</f>
        <v>0</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0</v>
      </c>
      <c r="T15" s="325" t="str">
        <f>IF(OR(ｾ.ｶﾞﾗｽ･ｺﾝｸﾘ･陶磁器くず!D30&gt;0,ｾ.ｶﾞﾗｽ･ｺﾝｸﾘ･陶磁器くず!D30&lt;0),ｾ.ｶﾞﾗｽ･ｺﾝｸﾘ･陶磁器くず!D30,IF(T$19&gt;0,"0",0))</f>
        <v>0</v>
      </c>
      <c r="U15" s="325">
        <f>IF(OR(ｿ.鉱さい!D30&gt;0,ｿ.鉱さい!D30&lt;0),ｿ.鉱さい!D30,IF(U$19&gt;0,"0",0))</f>
        <v>0</v>
      </c>
      <c r="V15" s="325">
        <f>IF(OR(ﾀ.がれき類!D30&gt;0,ﾀ.がれき類!D30&lt;0),ﾀ.がれき類!D30,IF(V$19&gt;0,"0",0))</f>
        <v>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0</v>
      </c>
      <c r="AA15" s="327" t="str">
        <f t="shared" si="0"/>
        <v>0</v>
      </c>
    </row>
    <row r="16" spans="2:27" ht="20.45" customHeight="1">
      <c r="B16" s="169" t="s">
        <v>245</v>
      </c>
      <c r="C16" s="698" t="s">
        <v>243</v>
      </c>
      <c r="D16" s="698"/>
      <c r="E16" s="698"/>
      <c r="F16" s="699"/>
      <c r="G16" s="325">
        <f>IF(OR(ｱ.燃え殻!D31&gt;0,ｱ.燃え殻!D31&lt;0),ｱ.燃え殻!D31,IF(G$19&gt;0,"0",0))</f>
        <v>12.5</v>
      </c>
      <c r="H16" s="325">
        <f>IF(OR(ｲ.汚泥!D31&gt;0,ｲ.汚泥!D31&lt;0),ｲ.汚泥!D31,IF(H$19&gt;0,"0",0))</f>
        <v>3200</v>
      </c>
      <c r="I16" s="325">
        <f>IF(OR(ｳ.廃油!D31&gt;0,ｳ.廃油!D31&lt;0),ｳ.廃油!D31,IF(I$19&gt;0,"0",0))</f>
        <v>0.9</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10</v>
      </c>
      <c r="M16" s="325">
        <f>IF(OR(ｷ.紙くず!D31&gt;0,ｷ.紙くず!D31&lt;0),ｷ.紙くず!D31,IF(M$19&gt;0,"0",0))</f>
        <v>0</v>
      </c>
      <c r="N16" s="325">
        <f>IF(OR(ｸ.木くず!D31&gt;0,ｸ.木くず!D31&lt;0),ｸ.木くず!D31,IF(N$19&gt;0,"0",0))</f>
        <v>6</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0.1</v>
      </c>
      <c r="T16" s="325">
        <f>IF(OR(ｾ.ｶﾞﾗｽ･ｺﾝｸﾘ･陶磁器くず!D31&gt;0,ｾ.ｶﾞﾗｽ･ｺﾝｸﾘ･陶磁器くず!D31&lt;0),ｾ.ｶﾞﾗｽ･ｺﾝｸﾘ･陶磁器くず!D31,IF(T$19&gt;0,"0",0))</f>
        <v>9.5</v>
      </c>
      <c r="U16" s="325">
        <f>IF(OR(ｿ.鉱さい!D31&gt;0,ｿ.鉱さい!D31&lt;0),ｿ.鉱さい!D31,IF(U$19&gt;0,"0",0))</f>
        <v>0</v>
      </c>
      <c r="V16" s="325">
        <f>IF(OR(ﾀ.がれき類!D31&gt;0,ﾀ.がれき類!D31&lt;0),ﾀ.がれき類!D31,IF(V$19&gt;0,"0",0))</f>
        <v>0</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0</v>
      </c>
      <c r="AA16" s="327">
        <f t="shared" si="0"/>
        <v>3239</v>
      </c>
    </row>
    <row r="17" spans="2:27" ht="20.45" customHeight="1">
      <c r="B17" s="169"/>
      <c r="C17" s="698" t="s">
        <v>428</v>
      </c>
      <c r="D17" s="698"/>
      <c r="E17" s="698"/>
      <c r="F17" s="699"/>
      <c r="G17" s="325" t="str">
        <f>IF(OR(ｱ.燃え殻!D32&gt;0,ｱ.燃え殻!D32&lt;0),ｱ.燃え殻!D32,IF(G$19&gt;0,"0",0))</f>
        <v>0</v>
      </c>
      <c r="H17" s="325" t="str">
        <f>IF(OR(ｲ.汚泥!D32&gt;0,ｲ.汚泥!D32&lt;0),ｲ.汚泥!D32,IF(H$19&gt;0,"0",0))</f>
        <v>0</v>
      </c>
      <c r="I17" s="325" t="str">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f>IF(OR(ｷ.紙くず!D32&gt;0,ｷ.紙くず!D32&lt;0),ｷ.紙くず!D32,IF(M$19&gt;0,"0",0))</f>
        <v>0</v>
      </c>
      <c r="N17" s="325" t="str">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f>IF(OR(ﾄ.混合廃棄物その他!D32&gt;0,ﾄ.混合廃棄物その他!D32&lt;0),ﾄ.混合廃棄物その他!D32,IF(Z$19&gt;0,"0",0))</f>
        <v>0</v>
      </c>
      <c r="AA17" s="327" t="str">
        <f t="shared" si="0"/>
        <v>0</v>
      </c>
    </row>
    <row r="18" spans="2:27" ht="20.45" customHeight="1" thickBot="1">
      <c r="B18" s="170"/>
      <c r="C18" s="197" t="s">
        <v>269</v>
      </c>
      <c r="D18" s="694" t="s">
        <v>388</v>
      </c>
      <c r="E18" s="694"/>
      <c r="F18" s="695"/>
      <c r="G18" s="328" t="str">
        <f>IF(OR(ｱ.燃え殻!D33&gt;0,ｱ.燃え殻!D33&lt;0),ｱ.燃え殻!D33,IF(G$19&gt;0,"0",0))</f>
        <v>0</v>
      </c>
      <c r="H18" s="328" t="str">
        <f>IF(OR(ｲ.汚泥!D33&gt;0,ｲ.汚泥!D33&lt;0),ｲ.汚泥!D33,IF(H$19&gt;0,"0",0))</f>
        <v>0</v>
      </c>
      <c r="I18" s="328" t="str">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f>IF(OR(ｷ.紙くず!D33&gt;0,ｷ.紙くず!D33&lt;0),ｷ.紙くず!D33,IF(M$19&gt;0,"0",0))</f>
        <v>0</v>
      </c>
      <c r="N18" s="328" t="str">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f>IF(OR(ﾄ.混合廃棄物その他!D33&gt;0,ﾄ.混合廃棄物その他!D33&lt;0),ﾄ.混合廃棄物その他!D33,IF(Z$19&gt;0,"0",0))</f>
        <v>0</v>
      </c>
      <c r="AA18" s="330" t="str">
        <f t="shared" si="0"/>
        <v>0</v>
      </c>
    </row>
    <row r="19" spans="2:27" ht="20.45" customHeight="1" thickTop="1">
      <c r="B19" s="166"/>
      <c r="C19" s="171" t="s">
        <v>334</v>
      </c>
      <c r="D19" s="707" t="s">
        <v>335</v>
      </c>
      <c r="E19" s="707"/>
      <c r="F19" s="708"/>
      <c r="G19" s="331">
        <f t="shared" ref="G19:Z19" si="1">+G41+G25+G23+G22+G21-G20</f>
        <v>13.4</v>
      </c>
      <c r="H19" s="331">
        <f t="shared" si="1"/>
        <v>103427.8</v>
      </c>
      <c r="I19" s="331">
        <f t="shared" si="1"/>
        <v>1.8</v>
      </c>
      <c r="J19" s="331">
        <f t="shared" si="1"/>
        <v>0</v>
      </c>
      <c r="K19" s="331">
        <f t="shared" si="1"/>
        <v>0</v>
      </c>
      <c r="L19" s="331">
        <f t="shared" si="1"/>
        <v>12.700000000000001</v>
      </c>
      <c r="M19" s="331">
        <f t="shared" si="1"/>
        <v>0</v>
      </c>
      <c r="N19" s="331">
        <f t="shared" si="1"/>
        <v>5.5</v>
      </c>
      <c r="O19" s="331">
        <f t="shared" si="1"/>
        <v>0</v>
      </c>
      <c r="P19" s="331">
        <f t="shared" si="1"/>
        <v>0</v>
      </c>
      <c r="Q19" s="331">
        <f t="shared" si="1"/>
        <v>0</v>
      </c>
      <c r="R19" s="331">
        <f t="shared" si="1"/>
        <v>0</v>
      </c>
      <c r="S19" s="331">
        <f t="shared" si="1"/>
        <v>0</v>
      </c>
      <c r="T19" s="331">
        <f t="shared" si="1"/>
        <v>14.5</v>
      </c>
      <c r="U19" s="331">
        <f t="shared" si="1"/>
        <v>0</v>
      </c>
      <c r="V19" s="331">
        <f t="shared" si="1"/>
        <v>0</v>
      </c>
      <c r="W19" s="331">
        <f t="shared" si="1"/>
        <v>0</v>
      </c>
      <c r="X19" s="331">
        <f t="shared" si="1"/>
        <v>0</v>
      </c>
      <c r="Y19" s="331">
        <f t="shared" si="1"/>
        <v>0</v>
      </c>
      <c r="Z19" s="332">
        <f t="shared" si="1"/>
        <v>0</v>
      </c>
      <c r="AA19" s="333">
        <f t="shared" ref="AA19:AA25" si="2">SUM(G19:Z19)</f>
        <v>103475.7</v>
      </c>
    </row>
    <row r="20" spans="2:27" ht="20.45" customHeight="1" thickBot="1">
      <c r="B20" s="167"/>
      <c r="C20" s="217" t="s">
        <v>233</v>
      </c>
      <c r="D20" s="709" t="s">
        <v>234</v>
      </c>
      <c r="E20" s="709"/>
      <c r="F20" s="710"/>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1" t="s">
        <v>284</v>
      </c>
      <c r="F21" s="712"/>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7" t="s">
        <v>285</v>
      </c>
      <c r="F22" s="718"/>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13" t="s">
        <v>286</v>
      </c>
      <c r="F23" s="714"/>
      <c r="G23" s="343">
        <f>+ｱ.燃え殻!$P$18</f>
        <v>0</v>
      </c>
      <c r="H23" s="343">
        <f>+ｲ.汚泥!$P$18</f>
        <v>103348.5</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103348.5</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5" t="s">
        <v>271</v>
      </c>
      <c r="F25" s="716"/>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5" t="s">
        <v>174</v>
      </c>
      <c r="D26" s="384" t="s">
        <v>21</v>
      </c>
      <c r="E26" s="703" t="s">
        <v>288</v>
      </c>
      <c r="F26" s="704"/>
      <c r="G26" s="352">
        <f>+G28+G33+G34+G35</f>
        <v>0</v>
      </c>
      <c r="H26" s="352">
        <f t="shared" ref="H26:Z26" si="3">+H28+H33+H34+H35</f>
        <v>3638.5</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3638.5</v>
      </c>
    </row>
    <row r="27" spans="2:27" ht="20.45" customHeight="1">
      <c r="B27" s="167"/>
      <c r="C27" s="705"/>
      <c r="D27" s="172" t="s">
        <v>25</v>
      </c>
      <c r="E27" s="703" t="s">
        <v>289</v>
      </c>
      <c r="F27" s="704"/>
      <c r="G27" s="352">
        <f t="shared" ref="G27:Z27" si="5">+G23-G26</f>
        <v>0</v>
      </c>
      <c r="H27" s="352">
        <f t="shared" si="5"/>
        <v>99710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99710</v>
      </c>
    </row>
    <row r="28" spans="2:27" ht="20.45" customHeight="1">
      <c r="B28" s="167"/>
      <c r="C28" s="706"/>
      <c r="D28" s="72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6"/>
      <c r="D29" s="72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6"/>
      <c r="D30" s="72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6"/>
      <c r="D31" s="72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6"/>
      <c r="D32" s="72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6"/>
      <c r="D33" s="72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6"/>
      <c r="D34" s="72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6"/>
      <c r="D35" s="123" t="s">
        <v>178</v>
      </c>
      <c r="E35" s="703" t="s">
        <v>293</v>
      </c>
      <c r="F35" s="704"/>
      <c r="G35" s="352">
        <f t="shared" ref="G35:Z35" si="6">+G36+G40</f>
        <v>0</v>
      </c>
      <c r="H35" s="352">
        <f t="shared" si="6"/>
        <v>3638.5</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3638.5</v>
      </c>
    </row>
    <row r="36" spans="2:27" ht="20.45" customHeight="1">
      <c r="B36" s="169">
        <v>6</v>
      </c>
      <c r="C36" s="124"/>
      <c r="D36" s="210"/>
      <c r="E36" s="205" t="s">
        <v>265</v>
      </c>
      <c r="F36" s="383"/>
      <c r="G36" s="358">
        <f t="shared" ref="G36:Z36" si="7">SUM(G37:G39)</f>
        <v>0</v>
      </c>
      <c r="H36" s="358">
        <f t="shared" si="7"/>
        <v>3638.5</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3638.5</v>
      </c>
    </row>
    <row r="37" spans="2:27" ht="20.45" customHeight="1">
      <c r="B37" s="169" t="s">
        <v>228</v>
      </c>
      <c r="C37" s="124"/>
      <c r="D37" s="208"/>
      <c r="E37" s="203"/>
      <c r="F37" s="201" t="s">
        <v>235</v>
      </c>
      <c r="G37" s="361">
        <f>+ｱ.燃え殻!$AU$16</f>
        <v>0</v>
      </c>
      <c r="H37" s="361">
        <f>+ｲ.汚泥!$AU$16</f>
        <v>3638.5</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3638.5</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721" t="s">
        <v>173</v>
      </c>
      <c r="D41" s="123" t="s">
        <v>179</v>
      </c>
      <c r="E41" s="728" t="s">
        <v>236</v>
      </c>
      <c r="F41" s="729"/>
      <c r="G41" s="367">
        <f t="shared" ref="G41:Z41" si="8">+G42+G46</f>
        <v>13.4</v>
      </c>
      <c r="H41" s="367">
        <f t="shared" si="8"/>
        <v>79.3</v>
      </c>
      <c r="I41" s="367">
        <f t="shared" si="8"/>
        <v>1.8</v>
      </c>
      <c r="J41" s="367">
        <f t="shared" si="8"/>
        <v>0</v>
      </c>
      <c r="K41" s="367">
        <f t="shared" si="8"/>
        <v>0</v>
      </c>
      <c r="L41" s="367">
        <f t="shared" si="8"/>
        <v>12.700000000000001</v>
      </c>
      <c r="M41" s="367">
        <f t="shared" si="8"/>
        <v>0</v>
      </c>
      <c r="N41" s="367">
        <f t="shared" si="8"/>
        <v>5.5</v>
      </c>
      <c r="O41" s="367">
        <f t="shared" si="8"/>
        <v>0</v>
      </c>
      <c r="P41" s="367">
        <f t="shared" si="8"/>
        <v>0</v>
      </c>
      <c r="Q41" s="367">
        <f t="shared" si="8"/>
        <v>0</v>
      </c>
      <c r="R41" s="367">
        <f t="shared" si="8"/>
        <v>0</v>
      </c>
      <c r="S41" s="367">
        <f t="shared" si="8"/>
        <v>0</v>
      </c>
      <c r="T41" s="367">
        <f t="shared" si="8"/>
        <v>14.5</v>
      </c>
      <c r="U41" s="367">
        <f t="shared" si="8"/>
        <v>0</v>
      </c>
      <c r="V41" s="367">
        <f t="shared" si="8"/>
        <v>0</v>
      </c>
      <c r="W41" s="367">
        <f t="shared" si="8"/>
        <v>0</v>
      </c>
      <c r="X41" s="367">
        <f t="shared" si="8"/>
        <v>0</v>
      </c>
      <c r="Y41" s="367">
        <f t="shared" si="8"/>
        <v>0</v>
      </c>
      <c r="Z41" s="368">
        <f t="shared" si="8"/>
        <v>0</v>
      </c>
      <c r="AA41" s="369">
        <f t="shared" si="4"/>
        <v>127.2</v>
      </c>
    </row>
    <row r="42" spans="2:27" ht="20.45" customHeight="1">
      <c r="B42" s="167"/>
      <c r="C42" s="721"/>
      <c r="D42" s="207"/>
      <c r="E42" s="205" t="s">
        <v>262</v>
      </c>
      <c r="F42" s="383"/>
      <c r="G42" s="358">
        <f t="shared" ref="G42:Z42" si="9">SUM(G43:G45)</f>
        <v>13.4</v>
      </c>
      <c r="H42" s="358">
        <f t="shared" si="9"/>
        <v>79.3</v>
      </c>
      <c r="I42" s="358">
        <f t="shared" si="9"/>
        <v>1.8</v>
      </c>
      <c r="J42" s="358">
        <f t="shared" si="9"/>
        <v>0</v>
      </c>
      <c r="K42" s="358">
        <f t="shared" si="9"/>
        <v>0</v>
      </c>
      <c r="L42" s="358">
        <f t="shared" si="9"/>
        <v>12.700000000000001</v>
      </c>
      <c r="M42" s="358">
        <f t="shared" si="9"/>
        <v>0</v>
      </c>
      <c r="N42" s="358">
        <f t="shared" si="9"/>
        <v>5.5</v>
      </c>
      <c r="O42" s="358">
        <f t="shared" si="9"/>
        <v>0</v>
      </c>
      <c r="P42" s="358">
        <f t="shared" si="9"/>
        <v>0</v>
      </c>
      <c r="Q42" s="358">
        <f t="shared" si="9"/>
        <v>0</v>
      </c>
      <c r="R42" s="358">
        <f t="shared" si="9"/>
        <v>0</v>
      </c>
      <c r="S42" s="358">
        <f t="shared" si="9"/>
        <v>0</v>
      </c>
      <c r="T42" s="358">
        <f t="shared" si="9"/>
        <v>14.5</v>
      </c>
      <c r="U42" s="358">
        <f t="shared" si="9"/>
        <v>0</v>
      </c>
      <c r="V42" s="358">
        <f t="shared" si="9"/>
        <v>0</v>
      </c>
      <c r="W42" s="358">
        <f t="shared" si="9"/>
        <v>0</v>
      </c>
      <c r="X42" s="358">
        <f t="shared" si="9"/>
        <v>0</v>
      </c>
      <c r="Y42" s="358">
        <f t="shared" si="9"/>
        <v>0</v>
      </c>
      <c r="Z42" s="359">
        <f t="shared" si="9"/>
        <v>0</v>
      </c>
      <c r="AA42" s="360">
        <f t="shared" si="4"/>
        <v>127.2</v>
      </c>
    </row>
    <row r="43" spans="2:27" ht="20.45" customHeight="1">
      <c r="B43" s="167"/>
      <c r="C43" s="721"/>
      <c r="D43" s="208"/>
      <c r="E43" s="203"/>
      <c r="F43" s="201" t="s">
        <v>235</v>
      </c>
      <c r="G43" s="361">
        <f>+ｱ.燃え殻!$AA$28</f>
        <v>13.4</v>
      </c>
      <c r="H43" s="361">
        <f>+ｲ.汚泥!$AA$28</f>
        <v>62.1</v>
      </c>
      <c r="I43" s="361">
        <f>+ｳ.廃油!$AA$28</f>
        <v>1.8</v>
      </c>
      <c r="J43" s="361">
        <f>+ｴ.廃酸!$AA$28</f>
        <v>0</v>
      </c>
      <c r="K43" s="361">
        <f>+ｵ.廃ｱﾙｶﾘ!$AA$28</f>
        <v>0</v>
      </c>
      <c r="L43" s="361">
        <f>+ｶ.廃ﾌﾟﾗ類!$AA$28</f>
        <v>12.4</v>
      </c>
      <c r="M43" s="361">
        <f>+ｷ.紙くず!$AA$28</f>
        <v>0</v>
      </c>
      <c r="N43" s="361">
        <f>+ｸ.木くず!$AA$28</f>
        <v>5.5</v>
      </c>
      <c r="O43" s="361">
        <f>+ｹ.繊維くず!$AA$28</f>
        <v>0</v>
      </c>
      <c r="P43" s="361">
        <f>+ｺ.動植物性残さ!$AA$28</f>
        <v>0</v>
      </c>
      <c r="Q43" s="361">
        <f>+ｻ.動物系固形不要物!$AA$28</f>
        <v>0</v>
      </c>
      <c r="R43" s="361">
        <f>+ｼ.ｺﾞﾑくず!$AA$28</f>
        <v>0</v>
      </c>
      <c r="S43" s="361">
        <f>+ｽ.金属くず!$AA$28</f>
        <v>0</v>
      </c>
      <c r="T43" s="361">
        <f>+ｾ.ｶﾞﾗｽ･ｺﾝｸﾘ･陶磁器くず!$AA$28</f>
        <v>14.5</v>
      </c>
      <c r="U43" s="361">
        <f>+ｿ.鉱さい!$AA$28</f>
        <v>0</v>
      </c>
      <c r="V43" s="361">
        <f>+ﾀ.がれき類!$AA$28</f>
        <v>0</v>
      </c>
      <c r="W43" s="361">
        <f>+ﾁ.動物のふん尿!$AA$28</f>
        <v>0</v>
      </c>
      <c r="X43" s="361">
        <f>+ﾂ.動物の死体!$AA$28</f>
        <v>0</v>
      </c>
      <c r="Y43" s="361">
        <f>+ﾃ.ばいじん!$AA$28</f>
        <v>0</v>
      </c>
      <c r="Z43" s="362">
        <f>+ﾄ.混合廃棄物その他!$AA$28</f>
        <v>0</v>
      </c>
      <c r="AA43" s="363">
        <f t="shared" si="4"/>
        <v>109.7</v>
      </c>
    </row>
    <row r="44" spans="2:27" ht="20.45" customHeight="1">
      <c r="B44" s="167"/>
      <c r="C44" s="721"/>
      <c r="D44" s="208"/>
      <c r="E44" s="203"/>
      <c r="F44" s="201" t="s">
        <v>261</v>
      </c>
      <c r="G44" s="361">
        <f>+ｱ.燃え殻!$AA$29</f>
        <v>0</v>
      </c>
      <c r="H44" s="361">
        <f>+ｲ.汚泥!$AA$29</f>
        <v>17.2</v>
      </c>
      <c r="I44" s="361">
        <f>+ｳ.廃油!$AA$29</f>
        <v>0</v>
      </c>
      <c r="J44" s="361">
        <f>+ｴ.廃酸!$AA$29</f>
        <v>0</v>
      </c>
      <c r="K44" s="361">
        <f>+ｵ.廃ｱﾙｶﾘ!$AA$29</f>
        <v>0</v>
      </c>
      <c r="L44" s="361">
        <f>+ｶ.廃ﾌﾟﾗ類!$AA$29</f>
        <v>0.3</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17.5</v>
      </c>
    </row>
    <row r="45" spans="2:27" ht="20.45" customHeight="1">
      <c r="B45" s="167"/>
      <c r="C45" s="72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72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45" customHeight="1">
      <c r="B47" s="167"/>
      <c r="C47" s="122" t="s">
        <v>237</v>
      </c>
      <c r="D47" s="726" t="s">
        <v>294</v>
      </c>
      <c r="E47" s="726"/>
      <c r="F47" s="727"/>
      <c r="G47" s="370">
        <f>+ｱ.燃え殻!$AL$27</f>
        <v>13.4</v>
      </c>
      <c r="H47" s="370">
        <f>+ｲ.汚泥!$AL$27</f>
        <v>3717.8</v>
      </c>
      <c r="I47" s="370">
        <f>+ｳ.廃油!$AL$27</f>
        <v>1.8</v>
      </c>
      <c r="J47" s="370">
        <f>+ｴ.廃酸!$AL$27</f>
        <v>0</v>
      </c>
      <c r="K47" s="370">
        <f>+ｵ.廃ｱﾙｶﾘ!$AL$27</f>
        <v>0</v>
      </c>
      <c r="L47" s="370">
        <f>+ｶ.廃ﾌﾟﾗ類!$AL$27</f>
        <v>12.700000000000001</v>
      </c>
      <c r="M47" s="370">
        <f>+ｷ.紙くず!$AL$27</f>
        <v>0</v>
      </c>
      <c r="N47" s="370">
        <f>+ｸ.木くず!$AL$27</f>
        <v>5.5</v>
      </c>
      <c r="O47" s="370">
        <f>+ｹ.繊維くず!$AL$27</f>
        <v>0</v>
      </c>
      <c r="P47" s="370">
        <f>+ｺ.動植物性残さ!$AL$27</f>
        <v>0</v>
      </c>
      <c r="Q47" s="370">
        <f>+ｻ.動物系固形不要物!$AL$27</f>
        <v>0</v>
      </c>
      <c r="R47" s="370">
        <f>+ｼ.ｺﾞﾑくず!$AL$27</f>
        <v>0</v>
      </c>
      <c r="S47" s="370">
        <f>+ｽ.金属くず!$AL$27</f>
        <v>0</v>
      </c>
      <c r="T47" s="370">
        <f>+ｾ.ｶﾞﾗｽ･ｺﾝｸﾘ･陶磁器くず!$AL$27</f>
        <v>14.5</v>
      </c>
      <c r="U47" s="370">
        <f>+ｿ.鉱さい!$AL$27</f>
        <v>0</v>
      </c>
      <c r="V47" s="370">
        <f>+ﾀ.がれき類!$AL$27</f>
        <v>0</v>
      </c>
      <c r="W47" s="370">
        <f>+ﾁ.動物のふん尿!$AL$27</f>
        <v>0</v>
      </c>
      <c r="X47" s="370">
        <f>+ﾂ.動物の死体!$AL$27</f>
        <v>0</v>
      </c>
      <c r="Y47" s="370">
        <f>+ﾃ.ばいじん!$AL$27</f>
        <v>0</v>
      </c>
      <c r="Z47" s="371">
        <f>+ﾄ.混合廃棄物その他!$AL$27</f>
        <v>0</v>
      </c>
      <c r="AA47" s="372">
        <f t="shared" si="4"/>
        <v>3765.7000000000003</v>
      </c>
    </row>
    <row r="48" spans="2:27" ht="20.45" customHeight="1">
      <c r="B48" s="167"/>
      <c r="C48" s="173"/>
      <c r="D48" s="172" t="s">
        <v>188</v>
      </c>
      <c r="E48" s="703" t="s">
        <v>238</v>
      </c>
      <c r="F48" s="704"/>
      <c r="G48" s="373">
        <f>+ｱ.燃え殻!$AL$30</f>
        <v>0</v>
      </c>
      <c r="H48" s="373">
        <f>+ｲ.汚泥!$AL$30</f>
        <v>0</v>
      </c>
      <c r="I48" s="373">
        <f>+ｳ.廃油!$AL$30</f>
        <v>0</v>
      </c>
      <c r="J48" s="373">
        <f>+ｴ.廃酸!$AL$30</f>
        <v>0</v>
      </c>
      <c r="K48" s="373">
        <f>+ｵ.廃ｱﾙｶﾘ!$AL$30</f>
        <v>0</v>
      </c>
      <c r="L48" s="373">
        <f>+ｶ.廃ﾌﾟﾗ類!$AL$30</f>
        <v>0</v>
      </c>
      <c r="M48" s="373">
        <f>+ｷ.紙くず!$AL$30</f>
        <v>0</v>
      </c>
      <c r="N48" s="373">
        <f>+ｸ.木くず!$AL$30</f>
        <v>0</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0</v>
      </c>
      <c r="U48" s="373">
        <f>+ｿ.鉱さい!$AL$30</f>
        <v>0</v>
      </c>
      <c r="V48" s="373">
        <f>+ﾀ.がれき類!$AL$30</f>
        <v>0</v>
      </c>
      <c r="W48" s="373">
        <f>+ﾁ.動物のふん尿!$AL$30</f>
        <v>0</v>
      </c>
      <c r="X48" s="373">
        <f>+ﾂ.動物の死体!$AL$30</f>
        <v>0</v>
      </c>
      <c r="Y48" s="373">
        <f>+ﾃ.ばいじん!$AL$30</f>
        <v>0</v>
      </c>
      <c r="Z48" s="374">
        <f>+ﾄ.混合廃棄物その他!$AL$30</f>
        <v>0</v>
      </c>
      <c r="AA48" s="375">
        <f t="shared" si="4"/>
        <v>0</v>
      </c>
    </row>
    <row r="49" spans="2:27" ht="20.45" customHeight="1">
      <c r="B49" s="167"/>
      <c r="C49" s="173"/>
      <c r="D49" s="409" t="s">
        <v>190</v>
      </c>
      <c r="E49" s="713" t="s">
        <v>239</v>
      </c>
      <c r="F49" s="714"/>
      <c r="G49" s="422">
        <f>+ｱ.燃え殻!$AS$24</f>
        <v>13.4</v>
      </c>
      <c r="H49" s="422">
        <f>+ｲ.汚泥!$AS$24</f>
        <v>3700.6</v>
      </c>
      <c r="I49" s="422">
        <f>+ｳ.廃油!$AS$24</f>
        <v>1.8</v>
      </c>
      <c r="J49" s="422">
        <f>+ｴ.廃酸!$AS$24</f>
        <v>0</v>
      </c>
      <c r="K49" s="422">
        <f>+ｵ.廃ｱﾙｶﾘ!$AS$24</f>
        <v>0</v>
      </c>
      <c r="L49" s="422">
        <f>+ｶ.廃ﾌﾟﾗ類!$AS$24</f>
        <v>12.4</v>
      </c>
      <c r="M49" s="422">
        <f>+ｷ.紙くず!$AS$24</f>
        <v>0</v>
      </c>
      <c r="N49" s="422">
        <f>+ｸ.木くず!$AS$24</f>
        <v>5.5</v>
      </c>
      <c r="O49" s="422">
        <f>+ｹ.繊維くず!$AS$24</f>
        <v>0</v>
      </c>
      <c r="P49" s="422">
        <f>+ｺ.動植物性残さ!$AS$24</f>
        <v>0</v>
      </c>
      <c r="Q49" s="422">
        <f>+ｻ.動物系固形不要物!$AS$24</f>
        <v>0</v>
      </c>
      <c r="R49" s="422">
        <f>+ｼ.ｺﾞﾑくず!$AS$24</f>
        <v>0</v>
      </c>
      <c r="S49" s="422">
        <f>+ｽ.金属くず!$AS$24</f>
        <v>0</v>
      </c>
      <c r="T49" s="422">
        <f>+ｾ.ｶﾞﾗｽ･ｺﾝｸﾘ･陶磁器くず!$AS$24</f>
        <v>14.5</v>
      </c>
      <c r="U49" s="422">
        <f>+ｿ.鉱さい!$AS$24</f>
        <v>0</v>
      </c>
      <c r="V49" s="422">
        <f>+ﾀ.がれき類!$AS$24</f>
        <v>0</v>
      </c>
      <c r="W49" s="422">
        <f>+ﾁ.動物のふん尿!$AS$24</f>
        <v>0</v>
      </c>
      <c r="X49" s="422">
        <f>+ﾂ.動物の死体!$AS$24</f>
        <v>0</v>
      </c>
      <c r="Y49" s="422">
        <f>+ﾃ.ばいじん!$AS$24</f>
        <v>0</v>
      </c>
      <c r="Z49" s="423">
        <f>+ﾄ.混合廃棄物その他!$AS$24</f>
        <v>0</v>
      </c>
      <c r="AA49" s="424">
        <f t="shared" si="4"/>
        <v>3748.2000000000003</v>
      </c>
    </row>
    <row r="50" spans="2:27" ht="20.45" customHeight="1">
      <c r="B50" s="167"/>
      <c r="C50" s="173"/>
      <c r="D50" s="410"/>
      <c r="E50" s="730" t="s">
        <v>449</v>
      </c>
      <c r="F50" s="731"/>
      <c r="G50" s="411"/>
      <c r="H50" s="411"/>
      <c r="I50" s="411"/>
      <c r="J50" s="411"/>
      <c r="K50" s="411"/>
      <c r="L50" s="376">
        <f>ｶ.廃ﾌﾟﾗ類!AU18</f>
        <v>0</v>
      </c>
      <c r="M50" s="411"/>
      <c r="N50" s="411"/>
      <c r="O50" s="411"/>
      <c r="P50" s="411"/>
      <c r="Q50" s="411"/>
      <c r="R50" s="411"/>
      <c r="S50" s="411"/>
      <c r="T50" s="411"/>
      <c r="U50" s="411"/>
      <c r="V50" s="411"/>
      <c r="W50" s="411"/>
      <c r="X50" s="411"/>
      <c r="Y50" s="411"/>
      <c r="Z50" s="433"/>
      <c r="AA50" s="377">
        <f t="shared" si="4"/>
        <v>0</v>
      </c>
    </row>
    <row r="51" spans="2:27" ht="20.45" customHeight="1">
      <c r="B51" s="167"/>
      <c r="C51" s="173"/>
      <c r="D51" s="410"/>
      <c r="E51" s="732" t="s">
        <v>450</v>
      </c>
      <c r="F51" s="699"/>
      <c r="G51" s="415"/>
      <c r="H51" s="415"/>
      <c r="I51" s="415"/>
      <c r="J51" s="415"/>
      <c r="K51" s="415"/>
      <c r="L51" s="376">
        <f>ｶ.廃ﾌﾟﾗ類!AU19</f>
        <v>2.7</v>
      </c>
      <c r="M51" s="415"/>
      <c r="N51" s="415"/>
      <c r="O51" s="415"/>
      <c r="P51" s="415"/>
      <c r="Q51" s="415"/>
      <c r="R51" s="415"/>
      <c r="S51" s="415"/>
      <c r="T51" s="415"/>
      <c r="U51" s="415"/>
      <c r="V51" s="415"/>
      <c r="W51" s="415"/>
      <c r="X51" s="415"/>
      <c r="Y51" s="415"/>
      <c r="Z51" s="433"/>
      <c r="AA51" s="377">
        <f t="shared" si="4"/>
        <v>2.7</v>
      </c>
    </row>
    <row r="52" spans="2:27" ht="20.45" customHeight="1">
      <c r="B52" s="167"/>
      <c r="C52" s="173"/>
      <c r="D52" s="410"/>
      <c r="E52" s="730" t="s">
        <v>451</v>
      </c>
      <c r="F52" s="731"/>
      <c r="G52" s="415"/>
      <c r="H52" s="415"/>
      <c r="I52" s="415"/>
      <c r="J52" s="415"/>
      <c r="K52" s="415"/>
      <c r="L52" s="376">
        <f>ｶ.廃ﾌﾟﾗ類!AU20</f>
        <v>3.8</v>
      </c>
      <c r="M52" s="415"/>
      <c r="N52" s="415"/>
      <c r="O52" s="415"/>
      <c r="P52" s="415"/>
      <c r="Q52" s="415"/>
      <c r="R52" s="415"/>
      <c r="S52" s="415"/>
      <c r="T52" s="415"/>
      <c r="U52" s="415"/>
      <c r="V52" s="415"/>
      <c r="W52" s="415"/>
      <c r="X52" s="415"/>
      <c r="Y52" s="415"/>
      <c r="Z52" s="433"/>
      <c r="AA52" s="377">
        <f t="shared" si="4"/>
        <v>3.8</v>
      </c>
    </row>
    <row r="53" spans="2:27" ht="20.45" customHeight="1">
      <c r="B53" s="167"/>
      <c r="C53" s="173"/>
      <c r="D53" s="216"/>
      <c r="E53" s="733" t="s">
        <v>452</v>
      </c>
      <c r="F53" s="734"/>
      <c r="G53" s="419"/>
      <c r="H53" s="419"/>
      <c r="I53" s="419"/>
      <c r="J53" s="419"/>
      <c r="K53" s="419"/>
      <c r="L53" s="425">
        <f>ｶ.廃ﾌﾟﾗ類!AU21</f>
        <v>5.9</v>
      </c>
      <c r="M53" s="419"/>
      <c r="N53" s="419"/>
      <c r="O53" s="419"/>
      <c r="P53" s="419"/>
      <c r="Q53" s="419"/>
      <c r="R53" s="419"/>
      <c r="S53" s="419"/>
      <c r="T53" s="419"/>
      <c r="U53" s="419"/>
      <c r="V53" s="419"/>
      <c r="W53" s="419"/>
      <c r="X53" s="419"/>
      <c r="Y53" s="419"/>
      <c r="Z53" s="434"/>
      <c r="AA53" s="426">
        <f t="shared" si="4"/>
        <v>5.9</v>
      </c>
    </row>
    <row r="54" spans="2:27" ht="20.45" customHeight="1">
      <c r="B54" s="167"/>
      <c r="C54" s="173"/>
      <c r="D54" s="410" t="s">
        <v>192</v>
      </c>
      <c r="E54" s="703" t="s">
        <v>432</v>
      </c>
      <c r="F54" s="704"/>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719" t="s">
        <v>433</v>
      </c>
      <c r="F55" s="72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25.9</v>
      </c>
      <c r="H63" s="406">
        <f t="shared" ref="H63:Z63" si="10">IF(H9="0",+H19+H20,+H9+H19+H20)</f>
        <v>193677.8</v>
      </c>
      <c r="I63" s="406">
        <f t="shared" si="10"/>
        <v>2.7</v>
      </c>
      <c r="J63" s="406">
        <f t="shared" si="10"/>
        <v>0</v>
      </c>
      <c r="K63" s="406">
        <f t="shared" si="10"/>
        <v>0</v>
      </c>
      <c r="L63" s="406">
        <f t="shared" si="10"/>
        <v>23</v>
      </c>
      <c r="M63" s="406">
        <f t="shared" si="10"/>
        <v>0</v>
      </c>
      <c r="N63" s="406">
        <f t="shared" si="10"/>
        <v>11.5</v>
      </c>
      <c r="O63" s="406">
        <f t="shared" si="10"/>
        <v>0</v>
      </c>
      <c r="P63" s="406">
        <f t="shared" si="10"/>
        <v>0</v>
      </c>
      <c r="Q63" s="406">
        <f t="shared" si="10"/>
        <v>0</v>
      </c>
      <c r="R63" s="406">
        <f t="shared" si="10"/>
        <v>0</v>
      </c>
      <c r="S63" s="406">
        <f t="shared" si="10"/>
        <v>0.1</v>
      </c>
      <c r="T63" s="406">
        <f t="shared" si="10"/>
        <v>24</v>
      </c>
      <c r="U63" s="406">
        <f t="shared" si="10"/>
        <v>0</v>
      </c>
      <c r="V63" s="406">
        <f t="shared" si="10"/>
        <v>0</v>
      </c>
      <c r="W63" s="406">
        <f t="shared" si="10"/>
        <v>0</v>
      </c>
      <c r="X63" s="406">
        <f t="shared" si="10"/>
        <v>0</v>
      </c>
      <c r="Y63" s="406">
        <f t="shared" si="10"/>
        <v>0</v>
      </c>
      <c r="Z63" s="406">
        <f t="shared" si="10"/>
        <v>0</v>
      </c>
      <c r="AA63" s="407">
        <f>+AA9+AA19+AA20</f>
        <v>193765</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P80"/>
  <sheetViews>
    <sheetView showGridLines="0" showZeros="0" view="pageBreakPreview" topLeftCell="B1" zoomScaleNormal="100" zoomScaleSheetLayoutView="100" workbookViewId="0">
      <selection activeCell="H15" sqref="H1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452" t="s">
        <v>325</v>
      </c>
      <c r="N4" s="96" t="s">
        <v>112</v>
      </c>
      <c r="O4" s="97" t="s">
        <v>113</v>
      </c>
    </row>
    <row r="5" spans="1:16" ht="20.100000000000001" customHeight="1" thickBot="1">
      <c r="A5" s="22" t="e">
        <f>+#REF!</f>
        <v>#REF!</v>
      </c>
      <c r="C5" s="21" t="s">
        <v>295</v>
      </c>
      <c r="M5" s="692"/>
      <c r="N5" s="233" t="str">
        <f>+表紙!N28</f>
        <v>○</v>
      </c>
      <c r="O5" s="234" t="str">
        <f>+表紙!O28</f>
        <v>　</v>
      </c>
    </row>
    <row r="6" spans="1:16" ht="13.5">
      <c r="C6" s="487" t="s">
        <v>390</v>
      </c>
      <c r="D6" s="488"/>
      <c r="E6" s="488"/>
      <c r="F6" s="488"/>
      <c r="G6" s="488"/>
      <c r="H6" s="488"/>
      <c r="I6" s="488"/>
      <c r="J6" s="488"/>
      <c r="K6" s="488"/>
      <c r="L6" s="488"/>
      <c r="M6" s="488"/>
      <c r="N6" s="488"/>
      <c r="O6" s="488"/>
    </row>
    <row r="7" spans="1:16" ht="7.5" customHeight="1">
      <c r="C7" s="75"/>
      <c r="D7" s="76"/>
      <c r="E7" s="76"/>
      <c r="F7" s="76"/>
      <c r="G7" s="76"/>
      <c r="H7" s="76"/>
      <c r="I7" s="76"/>
      <c r="J7" s="76"/>
      <c r="K7" s="76"/>
      <c r="L7" s="76"/>
      <c r="M7" s="76"/>
      <c r="N7" s="76"/>
      <c r="O7" s="77"/>
    </row>
    <row r="8" spans="1:16" ht="12" customHeight="1">
      <c r="C8" s="494" t="s">
        <v>296</v>
      </c>
      <c r="D8" s="783"/>
      <c r="E8" s="783"/>
      <c r="F8" s="783"/>
      <c r="G8" s="783"/>
      <c r="H8" s="783"/>
      <c r="I8" s="783"/>
      <c r="J8" s="783"/>
      <c r="K8" s="783"/>
      <c r="L8" s="783"/>
      <c r="M8" s="783"/>
      <c r="N8" s="783"/>
      <c r="O8" s="784"/>
      <c r="P8" s="20"/>
    </row>
    <row r="9" spans="1:16" ht="12" customHeight="1">
      <c r="C9" s="785"/>
      <c r="D9" s="786"/>
      <c r="E9" s="786"/>
      <c r="F9" s="786"/>
      <c r="G9" s="786"/>
      <c r="H9" s="786"/>
      <c r="I9" s="786"/>
      <c r="J9" s="786"/>
      <c r="K9" s="786"/>
      <c r="L9" s="786"/>
      <c r="M9" s="786"/>
      <c r="N9" s="786"/>
      <c r="O9" s="787"/>
    </row>
    <row r="10" spans="1:16" ht="10.15" customHeight="1">
      <c r="C10" s="78"/>
      <c r="O10" s="79"/>
    </row>
    <row r="11" spans="1:16" ht="13.5">
      <c r="C11" s="78"/>
      <c r="L11" s="788" t="str">
        <f>+表紙!L34</f>
        <v>令和   7 年    6月    27日</v>
      </c>
      <c r="M11" s="789"/>
      <c r="N11" s="789"/>
      <c r="O11" s="790"/>
    </row>
    <row r="12" spans="1:16" ht="13.15" customHeight="1">
      <c r="C12" s="78"/>
      <c r="O12" s="80"/>
    </row>
    <row r="13" spans="1:16" ht="13.5">
      <c r="C13" s="791" t="str">
        <f>+表紙!C36</f>
        <v>横浜市長</v>
      </c>
      <c r="D13" s="792"/>
      <c r="E13" s="792"/>
      <c r="F13" s="792"/>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80" t="str">
        <f>+表紙!J39</f>
        <v>神奈川県横浜市鶴見区大黒町13-46</v>
      </c>
      <c r="K16" s="780"/>
      <c r="L16" s="781"/>
      <c r="M16" s="781"/>
      <c r="N16" s="781"/>
      <c r="O16" s="782"/>
    </row>
    <row r="17" spans="1:15" ht="26.25" customHeight="1">
      <c r="C17" s="78"/>
      <c r="H17" s="23" t="s">
        <v>7</v>
      </c>
      <c r="I17" s="23"/>
      <c r="J17" s="780" t="str">
        <f>+表紙!J40</f>
        <v>太平洋製糖株式会社
代表取締役社長　　　森　昌弘</v>
      </c>
      <c r="K17" s="780"/>
      <c r="L17" s="781"/>
      <c r="M17" s="781"/>
      <c r="N17" s="781"/>
      <c r="O17" s="782"/>
    </row>
    <row r="18" spans="1:15">
      <c r="C18" s="78"/>
      <c r="J18" s="21" t="s">
        <v>8</v>
      </c>
      <c r="O18" s="79"/>
    </row>
    <row r="19" spans="1:15">
      <c r="C19" s="78"/>
      <c r="J19" s="24" t="s">
        <v>9</v>
      </c>
      <c r="K19" s="24"/>
      <c r="L19" s="746" t="str">
        <f>IF(+表紙!L42="","",+表紙!L42)</f>
        <v>045-501-0511</v>
      </c>
      <c r="M19" s="746"/>
      <c r="N19" s="746"/>
      <c r="O19" s="747"/>
    </row>
    <row r="20" spans="1:15">
      <c r="C20" s="78"/>
      <c r="J20" s="24"/>
      <c r="K20" s="24"/>
      <c r="O20" s="79"/>
    </row>
    <row r="21" spans="1:15" ht="6" customHeight="1">
      <c r="C21" s="78"/>
      <c r="O21" s="79"/>
    </row>
    <row r="22" spans="1:15" ht="30" customHeight="1">
      <c r="A22" s="22">
        <v>4</v>
      </c>
      <c r="C22" s="503" t="s">
        <v>461</v>
      </c>
      <c r="D22" s="754"/>
      <c r="E22" s="754"/>
      <c r="F22" s="754"/>
      <c r="G22" s="754"/>
      <c r="H22" s="754"/>
      <c r="I22" s="754"/>
      <c r="J22" s="754"/>
      <c r="K22" s="754"/>
      <c r="L22" s="754"/>
      <c r="M22" s="754"/>
      <c r="N22" s="754"/>
      <c r="O22" s="755"/>
    </row>
    <row r="23" spans="1:15">
      <c r="C23" s="81"/>
      <c r="D23" s="25"/>
      <c r="E23" s="25"/>
      <c r="F23" s="25"/>
      <c r="G23" s="25"/>
      <c r="H23" s="25"/>
      <c r="I23" s="25"/>
      <c r="J23" s="25"/>
      <c r="K23" s="25"/>
      <c r="L23" s="25"/>
      <c r="M23" s="25"/>
      <c r="N23" s="25"/>
      <c r="O23" s="82"/>
    </row>
    <row r="24" spans="1:15" ht="18" customHeight="1">
      <c r="C24" s="457" t="s">
        <v>10</v>
      </c>
      <c r="D24" s="458"/>
      <c r="E24" s="459"/>
      <c r="F24" s="762" t="str">
        <f>+表紙!F47</f>
        <v>太平洋製糖株式会社</v>
      </c>
      <c r="G24" s="763"/>
      <c r="H24" s="764"/>
      <c r="I24" s="764"/>
      <c r="J24" s="764"/>
      <c r="K24" s="764"/>
      <c r="L24" s="764"/>
      <c r="M24" s="454" t="s">
        <v>436</v>
      </c>
      <c r="N24" s="767"/>
      <c r="O24" s="768"/>
    </row>
    <row r="25" spans="1:15" ht="18" customHeight="1">
      <c r="C25" s="460"/>
      <c r="D25" s="461"/>
      <c r="E25" s="462"/>
      <c r="F25" s="765"/>
      <c r="G25" s="766"/>
      <c r="H25" s="766"/>
      <c r="I25" s="766"/>
      <c r="J25" s="766"/>
      <c r="K25" s="766"/>
      <c r="L25" s="766"/>
      <c r="M25" s="769">
        <f>表紙!M48</f>
        <v>2041</v>
      </c>
      <c r="N25" s="770"/>
      <c r="O25" s="771"/>
    </row>
    <row r="26" spans="1:15" ht="18" customHeight="1">
      <c r="C26" s="457" t="s">
        <v>11</v>
      </c>
      <c r="D26" s="489"/>
      <c r="E26" s="490"/>
      <c r="F26" s="756" t="str">
        <f>+表紙!F49</f>
        <v>神奈川県横浜市鶴見区大黒町13-46</v>
      </c>
      <c r="G26" s="757"/>
      <c r="H26" s="757"/>
      <c r="I26" s="757"/>
      <c r="J26" s="757"/>
      <c r="K26" s="757"/>
      <c r="L26" s="126" t="s">
        <v>172</v>
      </c>
      <c r="M26" s="222"/>
      <c r="N26" s="760" t="str">
        <f>IF(+表紙!N49="","",+表紙!N49)</f>
        <v>045-501-0511</v>
      </c>
      <c r="O26" s="761"/>
    </row>
    <row r="27" spans="1:15" ht="18" customHeight="1">
      <c r="C27" s="491"/>
      <c r="D27" s="492"/>
      <c r="E27" s="493"/>
      <c r="F27" s="758"/>
      <c r="G27" s="759"/>
      <c r="H27" s="759"/>
      <c r="I27" s="759"/>
      <c r="J27" s="759"/>
      <c r="K27" s="759"/>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72" t="str">
        <f>+表紙!F52</f>
        <v>Ｅ09－食料品製造業</v>
      </c>
      <c r="G29" s="773"/>
      <c r="H29" s="773"/>
      <c r="I29" s="773"/>
      <c r="J29" s="30" t="s">
        <v>47</v>
      </c>
      <c r="K29" s="30"/>
      <c r="L29" s="774" t="str">
        <f>+表紙!L52</f>
        <v>砂糖精製業</v>
      </c>
      <c r="M29" s="774"/>
      <c r="N29" s="775"/>
      <c r="O29" s="776"/>
    </row>
    <row r="30" spans="1:15" ht="22.5" customHeight="1">
      <c r="C30" s="295"/>
      <c r="D30" s="306" t="s">
        <v>19</v>
      </c>
      <c r="E30" s="307" t="s">
        <v>365</v>
      </c>
      <c r="F30" s="772" t="s">
        <v>366</v>
      </c>
      <c r="G30" s="545"/>
      <c r="H30" s="777"/>
      <c r="I30" s="772" t="s">
        <v>367</v>
      </c>
      <c r="J30" s="547"/>
      <c r="K30" s="548"/>
      <c r="L30" s="778">
        <f>+表紙!L53</f>
        <v>0</v>
      </c>
      <c r="M30" s="779"/>
      <c r="N30" s="308" t="s">
        <v>368</v>
      </c>
      <c r="O30" s="309"/>
    </row>
    <row r="31" spans="1:15" ht="22.5" customHeight="1">
      <c r="C31" s="295"/>
      <c r="D31" s="294"/>
      <c r="E31" s="310"/>
      <c r="F31" s="772" t="s">
        <v>369</v>
      </c>
      <c r="G31" s="545"/>
      <c r="H31" s="777"/>
      <c r="I31" s="773" t="s">
        <v>370</v>
      </c>
      <c r="J31" s="547"/>
      <c r="K31" s="547"/>
      <c r="L31" s="778">
        <f>+表紙!L54</f>
        <v>0</v>
      </c>
      <c r="M31" s="779"/>
      <c r="N31" s="308" t="s">
        <v>368</v>
      </c>
      <c r="O31" s="309"/>
    </row>
    <row r="32" spans="1:15" ht="22.5" customHeight="1">
      <c r="C32" s="295"/>
      <c r="D32" s="552" t="s">
        <v>371</v>
      </c>
      <c r="E32" s="553"/>
      <c r="F32" s="772" t="s">
        <v>372</v>
      </c>
      <c r="G32" s="545"/>
      <c r="H32" s="777"/>
      <c r="I32" s="773" t="s">
        <v>373</v>
      </c>
      <c r="J32" s="547"/>
      <c r="K32" s="547"/>
      <c r="L32" s="778">
        <f>+表紙!L55</f>
        <v>0</v>
      </c>
      <c r="M32" s="779"/>
      <c r="N32" s="308" t="s">
        <v>374</v>
      </c>
      <c r="O32" s="309"/>
    </row>
    <row r="33" spans="3:15" ht="22.5" customHeight="1">
      <c r="C33" s="295"/>
      <c r="D33" s="552"/>
      <c r="E33" s="553"/>
      <c r="F33" s="772" t="s">
        <v>375</v>
      </c>
      <c r="G33" s="545"/>
      <c r="H33" s="777"/>
      <c r="I33" s="773" t="s">
        <v>376</v>
      </c>
      <c r="J33" s="547"/>
      <c r="K33" s="547"/>
      <c r="L33" s="778">
        <f>+表紙!L56</f>
        <v>0</v>
      </c>
      <c r="M33" s="77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93">
        <f>+表紙!F58</f>
        <v>0</v>
      </c>
      <c r="G35" s="794"/>
      <c r="H35" s="794"/>
      <c r="I35" s="794"/>
      <c r="J35" s="794"/>
      <c r="K35" s="794"/>
      <c r="L35" s="794"/>
      <c r="M35" s="794"/>
      <c r="N35" s="794"/>
      <c r="O35" s="795"/>
    </row>
    <row r="36" spans="3:15" ht="23.25" customHeight="1">
      <c r="C36" s="300"/>
      <c r="D36" s="317" t="s">
        <v>24</v>
      </c>
      <c r="E36" s="318" t="s">
        <v>378</v>
      </c>
      <c r="F36" s="796">
        <f>+表紙!F59</f>
        <v>104</v>
      </c>
      <c r="G36" s="775"/>
      <c r="H36" s="775"/>
      <c r="I36" s="775"/>
      <c r="J36" s="775"/>
      <c r="K36" s="775"/>
      <c r="L36" s="775"/>
      <c r="M36" s="775"/>
      <c r="N36" s="775"/>
      <c r="O36" s="776"/>
    </row>
    <row r="37" spans="3:15" ht="23.25" customHeight="1">
      <c r="C37" s="748" t="s">
        <v>297</v>
      </c>
      <c r="D37" s="749"/>
      <c r="E37" s="750"/>
      <c r="F37" s="751" t="str">
        <f>+表紙!F60</f>
        <v>令和 ６ 年 ４ 月 １ 日 ～ 令和 ７ 年 ３ 月 31 日（ １ 年間）</v>
      </c>
      <c r="G37" s="752"/>
      <c r="H37" s="752"/>
      <c r="I37" s="752"/>
      <c r="J37" s="752"/>
      <c r="K37" s="752"/>
      <c r="L37" s="752"/>
      <c r="M37" s="752"/>
      <c r="N37" s="752"/>
      <c r="O37" s="753"/>
    </row>
    <row r="38" spans="3:15" ht="30" customHeight="1">
      <c r="C38" s="177" t="s">
        <v>317</v>
      </c>
      <c r="D38" s="176"/>
      <c r="E38" s="178"/>
      <c r="F38" s="27"/>
      <c r="G38" s="27"/>
      <c r="H38" s="28"/>
      <c r="I38" s="28"/>
      <c r="J38" s="29"/>
      <c r="K38" s="29"/>
      <c r="L38" s="30"/>
      <c r="M38" s="30"/>
      <c r="N38" s="30"/>
      <c r="O38" s="31"/>
    </row>
    <row r="39" spans="3:15" ht="24.75" customHeight="1">
      <c r="C39" s="735"/>
      <c r="D39" s="449" t="s">
        <v>298</v>
      </c>
      <c r="E39" s="450"/>
      <c r="F39" s="450"/>
      <c r="G39" s="451"/>
      <c r="H39" s="449" t="s">
        <v>318</v>
      </c>
      <c r="I39" s="451"/>
      <c r="J39" s="449" t="s">
        <v>299</v>
      </c>
      <c r="K39" s="450"/>
      <c r="L39" s="451"/>
      <c r="M39" s="449" t="s">
        <v>319</v>
      </c>
      <c r="N39" s="450"/>
      <c r="O39" s="451"/>
    </row>
    <row r="40" spans="3:15" ht="24.75" customHeight="1">
      <c r="C40" s="736"/>
      <c r="D40" s="513" t="s">
        <v>300</v>
      </c>
      <c r="E40" s="514"/>
      <c r="F40" s="514"/>
      <c r="G40" s="515"/>
      <c r="H40" s="245">
        <f>+表紙!H63</f>
        <v>90289.3</v>
      </c>
      <c r="I40" s="240" t="s">
        <v>4</v>
      </c>
      <c r="J40" s="525" t="s">
        <v>324</v>
      </c>
      <c r="K40" s="526"/>
      <c r="L40" s="527"/>
      <c r="M40" s="741">
        <f>+表紙!M63</f>
        <v>3239.3</v>
      </c>
      <c r="N40" s="742">
        <f>+表紙!N63</f>
        <v>0</v>
      </c>
      <c r="O40" s="305" t="s">
        <v>4</v>
      </c>
    </row>
    <row r="41" spans="3:15" ht="24.75" customHeight="1">
      <c r="C41" s="736"/>
      <c r="D41" s="513" t="s">
        <v>301</v>
      </c>
      <c r="E41" s="514"/>
      <c r="F41" s="514"/>
      <c r="G41" s="515"/>
      <c r="H41" s="245" t="str">
        <f>+表紙!H64</f>
        <v>0</v>
      </c>
      <c r="I41" s="240" t="s">
        <v>4</v>
      </c>
      <c r="J41" s="525" t="s">
        <v>305</v>
      </c>
      <c r="K41" s="526"/>
      <c r="L41" s="527"/>
      <c r="M41" s="741" t="str">
        <f>+表紙!M64</f>
        <v>0</v>
      </c>
      <c r="N41" s="742">
        <f>+表紙!N64</f>
        <v>0</v>
      </c>
      <c r="O41" s="31" t="s">
        <v>4</v>
      </c>
    </row>
    <row r="42" spans="3:15" ht="24.75" customHeight="1">
      <c r="C42" s="736"/>
      <c r="D42" s="513" t="s">
        <v>302</v>
      </c>
      <c r="E42" s="514"/>
      <c r="F42" s="514"/>
      <c r="G42" s="515"/>
      <c r="H42" s="245" t="str">
        <f>+表紙!H65</f>
        <v>0</v>
      </c>
      <c r="I42" s="240" t="s">
        <v>4</v>
      </c>
      <c r="J42" s="743" t="s">
        <v>306</v>
      </c>
      <c r="K42" s="744"/>
      <c r="L42" s="745"/>
      <c r="M42" s="741">
        <f>+表紙!M65</f>
        <v>3239</v>
      </c>
      <c r="N42" s="742">
        <f>+表紙!N65</f>
        <v>0</v>
      </c>
      <c r="O42" s="180" t="s">
        <v>4</v>
      </c>
    </row>
    <row r="43" spans="3:15" ht="24.75" customHeight="1">
      <c r="C43" s="175"/>
      <c r="D43" s="513" t="s">
        <v>303</v>
      </c>
      <c r="E43" s="514"/>
      <c r="F43" s="514"/>
      <c r="G43" s="515"/>
      <c r="H43" s="245">
        <f>+表紙!H66</f>
        <v>87050</v>
      </c>
      <c r="I43" s="240" t="s">
        <v>4</v>
      </c>
      <c r="J43" s="743" t="s">
        <v>387</v>
      </c>
      <c r="K43" s="744"/>
      <c r="L43" s="745"/>
      <c r="M43" s="741" t="str">
        <f>+表紙!M66</f>
        <v>0</v>
      </c>
      <c r="N43" s="742">
        <f>+表紙!N66</f>
        <v>0</v>
      </c>
      <c r="O43" s="180" t="s">
        <v>4</v>
      </c>
    </row>
    <row r="44" spans="3:15" ht="24.75" customHeight="1">
      <c r="C44" s="239"/>
      <c r="D44" s="513" t="s">
        <v>304</v>
      </c>
      <c r="E44" s="514"/>
      <c r="F44" s="514"/>
      <c r="G44" s="515"/>
      <c r="H44" s="245" t="str">
        <f>+表紙!H67</f>
        <v>0</v>
      </c>
      <c r="I44" s="240" t="s">
        <v>4</v>
      </c>
      <c r="J44" s="743" t="s">
        <v>388</v>
      </c>
      <c r="K44" s="744"/>
      <c r="L44" s="745"/>
      <c r="M44" s="741" t="str">
        <f>+表紙!M67</f>
        <v>0</v>
      </c>
      <c r="N44" s="742">
        <f>+表紙!N67</f>
        <v>0</v>
      </c>
      <c r="O44" s="180" t="s">
        <v>4</v>
      </c>
    </row>
    <row r="45" spans="3:15" ht="31.9" customHeight="1">
      <c r="C45" s="737" t="s">
        <v>15</v>
      </c>
      <c r="D45" s="738"/>
      <c r="E45" s="739"/>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87" t="s">
        <v>409</v>
      </c>
      <c r="D47" s="740"/>
      <c r="E47" s="740"/>
      <c r="F47" s="740"/>
      <c r="G47" s="740"/>
      <c r="H47" s="740"/>
      <c r="I47" s="740"/>
      <c r="J47" s="740"/>
      <c r="K47" s="740"/>
      <c r="L47" s="740"/>
      <c r="M47" s="740"/>
      <c r="N47" s="740"/>
      <c r="O47" s="740"/>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511" t="s">
        <v>442</v>
      </c>
      <c r="E50" s="511"/>
      <c r="F50" s="511"/>
      <c r="G50" s="511"/>
      <c r="H50" s="511"/>
      <c r="I50" s="511"/>
      <c r="J50" s="511"/>
      <c r="K50" s="511"/>
      <c r="L50" s="511"/>
      <c r="M50" s="511"/>
      <c r="N50" s="511"/>
      <c r="O50" s="512"/>
    </row>
    <row r="51" spans="1:15" ht="15" customHeight="1">
      <c r="C51" s="181">
        <v>2</v>
      </c>
      <c r="D51" s="511" t="s">
        <v>362</v>
      </c>
      <c r="E51" s="511"/>
      <c r="F51" s="511"/>
      <c r="G51" s="511"/>
      <c r="H51" s="511"/>
      <c r="I51" s="511"/>
      <c r="J51" s="511"/>
      <c r="K51" s="511"/>
      <c r="L51" s="511"/>
      <c r="M51" s="511"/>
      <c r="N51" s="511"/>
      <c r="O51" s="512"/>
    </row>
    <row r="52" spans="1:15" ht="15" customHeight="1">
      <c r="C52" s="181"/>
      <c r="D52" s="511" t="s">
        <v>363</v>
      </c>
      <c r="E52" s="511"/>
      <c r="F52" s="511"/>
      <c r="G52" s="511"/>
      <c r="H52" s="511"/>
      <c r="I52" s="511"/>
      <c r="J52" s="511"/>
      <c r="K52" s="511"/>
      <c r="L52" s="511"/>
      <c r="M52" s="511"/>
      <c r="N52" s="511"/>
      <c r="O52" s="512"/>
    </row>
    <row r="53" spans="1:15" ht="39" customHeight="1">
      <c r="C53" s="181"/>
      <c r="D53" s="511" t="s">
        <v>379</v>
      </c>
      <c r="E53" s="511"/>
      <c r="F53" s="511"/>
      <c r="G53" s="511"/>
      <c r="H53" s="511"/>
      <c r="I53" s="511"/>
      <c r="J53" s="511"/>
      <c r="K53" s="511"/>
      <c r="L53" s="511"/>
      <c r="M53" s="511"/>
      <c r="N53" s="511"/>
      <c r="O53" s="512"/>
    </row>
    <row r="54" spans="1:15" ht="28.15" customHeight="1">
      <c r="A54" s="21"/>
      <c r="B54" s="21"/>
      <c r="C54" s="181">
        <v>3</v>
      </c>
      <c r="D54" s="511" t="s">
        <v>443</v>
      </c>
      <c r="E54" s="511"/>
      <c r="F54" s="511"/>
      <c r="G54" s="511"/>
      <c r="H54" s="511"/>
      <c r="I54" s="511"/>
      <c r="J54" s="511"/>
      <c r="K54" s="511"/>
      <c r="L54" s="511"/>
      <c r="M54" s="511"/>
      <c r="N54" s="511"/>
      <c r="O54" s="512"/>
    </row>
    <row r="55" spans="1:15" ht="28.15" customHeight="1">
      <c r="A55" s="21"/>
      <c r="B55" s="21"/>
      <c r="C55" s="181">
        <v>4</v>
      </c>
      <c r="D55" s="511" t="s">
        <v>462</v>
      </c>
      <c r="E55" s="511"/>
      <c r="F55" s="511"/>
      <c r="G55" s="511"/>
      <c r="H55" s="511"/>
      <c r="I55" s="511"/>
      <c r="J55" s="511"/>
      <c r="K55" s="511"/>
      <c r="L55" s="511"/>
      <c r="M55" s="511"/>
      <c r="N55" s="511"/>
      <c r="O55" s="512"/>
    </row>
    <row r="56" spans="1:15" ht="15" customHeight="1">
      <c r="A56" s="21"/>
      <c r="B56" s="21"/>
      <c r="C56" s="181"/>
      <c r="D56" s="182" t="s">
        <v>391</v>
      </c>
      <c r="E56" s="511" t="s">
        <v>312</v>
      </c>
      <c r="F56" s="511"/>
      <c r="G56" s="511"/>
      <c r="H56" s="511"/>
      <c r="I56" s="511"/>
      <c r="J56" s="511"/>
      <c r="K56" s="511"/>
      <c r="L56" s="511"/>
      <c r="M56" s="511"/>
      <c r="N56" s="511"/>
      <c r="O56" s="512"/>
    </row>
    <row r="57" spans="1:15" ht="15" customHeight="1">
      <c r="A57" s="21"/>
      <c r="B57" s="21"/>
      <c r="C57" s="181"/>
      <c r="D57" s="182" t="s">
        <v>392</v>
      </c>
      <c r="E57" s="511" t="s">
        <v>393</v>
      </c>
      <c r="F57" s="511"/>
      <c r="G57" s="511"/>
      <c r="H57" s="511"/>
      <c r="I57" s="511"/>
      <c r="J57" s="511"/>
      <c r="K57" s="511"/>
      <c r="L57" s="511"/>
      <c r="M57" s="511"/>
      <c r="N57" s="511"/>
      <c r="O57" s="512"/>
    </row>
    <row r="58" spans="1:15" ht="15" customHeight="1">
      <c r="A58" s="21"/>
      <c r="B58" s="21"/>
      <c r="C58" s="181"/>
      <c r="D58" s="182" t="s">
        <v>394</v>
      </c>
      <c r="E58" s="511" t="s">
        <v>395</v>
      </c>
      <c r="F58" s="511"/>
      <c r="G58" s="511"/>
      <c r="H58" s="511"/>
      <c r="I58" s="511"/>
      <c r="J58" s="511"/>
      <c r="K58" s="511"/>
      <c r="L58" s="511"/>
      <c r="M58" s="511"/>
      <c r="N58" s="511"/>
      <c r="O58" s="512"/>
    </row>
    <row r="59" spans="1:15" ht="15" customHeight="1">
      <c r="A59" s="21"/>
      <c r="B59" s="21"/>
      <c r="C59" s="181"/>
      <c r="D59" s="182" t="s">
        <v>396</v>
      </c>
      <c r="E59" s="511" t="s">
        <v>397</v>
      </c>
      <c r="F59" s="511"/>
      <c r="G59" s="511"/>
      <c r="H59" s="511"/>
      <c r="I59" s="511"/>
      <c r="J59" s="511"/>
      <c r="K59" s="511"/>
      <c r="L59" s="511"/>
      <c r="M59" s="511"/>
      <c r="N59" s="511"/>
      <c r="O59" s="512"/>
    </row>
    <row r="60" spans="1:15" ht="15" customHeight="1">
      <c r="A60" s="21"/>
      <c r="B60" s="21"/>
      <c r="C60" s="181"/>
      <c r="D60" s="182" t="s">
        <v>398</v>
      </c>
      <c r="E60" s="511" t="s">
        <v>399</v>
      </c>
      <c r="F60" s="511"/>
      <c r="G60" s="511"/>
      <c r="H60" s="511"/>
      <c r="I60" s="511"/>
      <c r="J60" s="511"/>
      <c r="K60" s="511"/>
      <c r="L60" s="511"/>
      <c r="M60" s="511"/>
      <c r="N60" s="511"/>
      <c r="O60" s="512"/>
    </row>
    <row r="61" spans="1:15" ht="15" customHeight="1">
      <c r="A61" s="21"/>
      <c r="B61" s="21"/>
      <c r="C61" s="181"/>
      <c r="D61" s="182" t="s">
        <v>400</v>
      </c>
      <c r="E61" s="511" t="s">
        <v>313</v>
      </c>
      <c r="F61" s="511"/>
      <c r="G61" s="511"/>
      <c r="H61" s="511"/>
      <c r="I61" s="511"/>
      <c r="J61" s="511"/>
      <c r="K61" s="511"/>
      <c r="L61" s="511"/>
      <c r="M61" s="511"/>
      <c r="N61" s="511"/>
      <c r="O61" s="512"/>
    </row>
    <row r="62" spans="1:15" ht="15" customHeight="1">
      <c r="A62" s="21"/>
      <c r="B62" s="21"/>
      <c r="C62" s="181"/>
      <c r="D62" s="182" t="s">
        <v>401</v>
      </c>
      <c r="E62" s="511" t="s">
        <v>402</v>
      </c>
      <c r="F62" s="511"/>
      <c r="G62" s="511"/>
      <c r="H62" s="511"/>
      <c r="I62" s="511"/>
      <c r="J62" s="511"/>
      <c r="K62" s="511"/>
      <c r="L62" s="511"/>
      <c r="M62" s="511"/>
      <c r="N62" s="511"/>
      <c r="O62" s="512"/>
    </row>
    <row r="63" spans="1:15" ht="15" customHeight="1">
      <c r="A63" s="21"/>
      <c r="B63" s="21"/>
      <c r="C63" s="181"/>
      <c r="D63" s="182" t="s">
        <v>403</v>
      </c>
      <c r="E63" s="511" t="s">
        <v>404</v>
      </c>
      <c r="F63" s="511"/>
      <c r="G63" s="511"/>
      <c r="H63" s="511"/>
      <c r="I63" s="511"/>
      <c r="J63" s="511"/>
      <c r="K63" s="511"/>
      <c r="L63" s="511"/>
      <c r="M63" s="511"/>
      <c r="N63" s="511"/>
      <c r="O63" s="512"/>
    </row>
    <row r="64" spans="1:15" ht="15" customHeight="1">
      <c r="A64" s="21"/>
      <c r="B64" s="21"/>
      <c r="C64" s="181"/>
      <c r="D64" s="182" t="s">
        <v>405</v>
      </c>
      <c r="E64" s="511" t="s">
        <v>406</v>
      </c>
      <c r="F64" s="511"/>
      <c r="G64" s="511"/>
      <c r="H64" s="511"/>
      <c r="I64" s="511"/>
      <c r="J64" s="511"/>
      <c r="K64" s="511"/>
      <c r="L64" s="511"/>
      <c r="M64" s="511"/>
      <c r="N64" s="511"/>
      <c r="O64" s="512"/>
    </row>
    <row r="65" spans="1:15" ht="15" customHeight="1">
      <c r="A65" s="21"/>
      <c r="B65" s="21"/>
      <c r="C65" s="181"/>
      <c r="D65" s="182" t="s">
        <v>307</v>
      </c>
      <c r="E65" s="511" t="s">
        <v>314</v>
      </c>
      <c r="F65" s="511"/>
      <c r="G65" s="511"/>
      <c r="H65" s="511"/>
      <c r="I65" s="511"/>
      <c r="J65" s="511"/>
      <c r="K65" s="511"/>
      <c r="L65" s="511"/>
      <c r="M65" s="511"/>
      <c r="N65" s="511"/>
      <c r="O65" s="512"/>
    </row>
    <row r="66" spans="1:15" ht="28.15" customHeight="1">
      <c r="A66" s="21"/>
      <c r="B66" s="21"/>
      <c r="C66" s="181"/>
      <c r="D66" s="182" t="s">
        <v>308</v>
      </c>
      <c r="E66" s="511" t="s">
        <v>407</v>
      </c>
      <c r="F66" s="511"/>
      <c r="G66" s="511"/>
      <c r="H66" s="511"/>
      <c r="I66" s="511"/>
      <c r="J66" s="511"/>
      <c r="K66" s="511"/>
      <c r="L66" s="511"/>
      <c r="M66" s="511"/>
      <c r="N66" s="511"/>
      <c r="O66" s="512"/>
    </row>
    <row r="67" spans="1:15" ht="15" customHeight="1">
      <c r="A67" s="21"/>
      <c r="B67" s="21"/>
      <c r="C67" s="181"/>
      <c r="D67" s="182" t="s">
        <v>309</v>
      </c>
      <c r="E67" s="511" t="s">
        <v>315</v>
      </c>
      <c r="F67" s="511"/>
      <c r="G67" s="511"/>
      <c r="H67" s="511"/>
      <c r="I67" s="511"/>
      <c r="J67" s="511"/>
      <c r="K67" s="511"/>
      <c r="L67" s="511"/>
      <c r="M67" s="511"/>
      <c r="N67" s="511"/>
      <c r="O67" s="512"/>
    </row>
    <row r="68" spans="1:15" ht="28.15" customHeight="1">
      <c r="A68" s="21"/>
      <c r="B68" s="21"/>
      <c r="C68" s="181"/>
      <c r="D68" s="182" t="s">
        <v>310</v>
      </c>
      <c r="E68" s="511" t="s">
        <v>408</v>
      </c>
      <c r="F68" s="511"/>
      <c r="G68" s="511"/>
      <c r="H68" s="511"/>
      <c r="I68" s="511"/>
      <c r="J68" s="511"/>
      <c r="K68" s="511"/>
      <c r="L68" s="511"/>
      <c r="M68" s="511"/>
      <c r="N68" s="511"/>
      <c r="O68" s="512"/>
    </row>
    <row r="69" spans="1:15" ht="28.15" customHeight="1">
      <c r="A69" s="21"/>
      <c r="B69" s="21"/>
      <c r="C69" s="181"/>
      <c r="D69" s="182" t="s">
        <v>311</v>
      </c>
      <c r="E69" s="511" t="s">
        <v>316</v>
      </c>
      <c r="F69" s="511"/>
      <c r="G69" s="511"/>
      <c r="H69" s="511"/>
      <c r="I69" s="511"/>
      <c r="J69" s="511"/>
      <c r="K69" s="511"/>
      <c r="L69" s="511"/>
      <c r="M69" s="511"/>
      <c r="N69" s="511"/>
      <c r="O69" s="512"/>
    </row>
    <row r="70" spans="1:15" ht="28.15" customHeight="1">
      <c r="A70" s="21"/>
      <c r="B70" s="21"/>
      <c r="C70" s="181">
        <v>5</v>
      </c>
      <c r="D70" s="511" t="s">
        <v>386</v>
      </c>
      <c r="E70" s="511"/>
      <c r="F70" s="511"/>
      <c r="G70" s="511"/>
      <c r="H70" s="511"/>
      <c r="I70" s="511"/>
      <c r="J70" s="511"/>
      <c r="K70" s="511"/>
      <c r="L70" s="511"/>
      <c r="M70" s="511"/>
      <c r="N70" s="511"/>
      <c r="O70" s="512"/>
    </row>
    <row r="71" spans="1:15" ht="15" customHeight="1">
      <c r="A71" s="21"/>
      <c r="B71" s="21"/>
      <c r="C71" s="181">
        <v>6</v>
      </c>
      <c r="D71" s="511" t="s">
        <v>385</v>
      </c>
      <c r="E71" s="511"/>
      <c r="F71" s="511"/>
      <c r="G71" s="511"/>
      <c r="H71" s="511"/>
      <c r="I71" s="511"/>
      <c r="J71" s="511"/>
      <c r="K71" s="511"/>
      <c r="L71" s="511"/>
      <c r="M71" s="511"/>
      <c r="N71" s="511"/>
      <c r="O71" s="512"/>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topLeftCell="A12" zoomScaleNormal="100" workbookViewId="0">
      <selection activeCell="AA30" sqref="AA30:AE30"/>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太平洋製糖株式会社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103427.8</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v>3638.5</v>
      </c>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v>103348.5</v>
      </c>
      <c r="Q18" s="610"/>
      <c r="R18" s="610"/>
      <c r="S18" s="610"/>
      <c r="T18" s="52" t="s">
        <v>13</v>
      </c>
      <c r="U18"/>
      <c r="V18" s="247"/>
      <c r="W18"/>
      <c r="X18" s="193"/>
      <c r="Y18" s="603">
        <f>+ROUND(AH9,1)+ROUND(AH12,1)+ROUND(AH15,1)+AH18</f>
        <v>3638.5</v>
      </c>
      <c r="Z18" s="604"/>
      <c r="AA18" s="604"/>
      <c r="AB18" s="52" t="s">
        <v>4</v>
      </c>
      <c r="AC18" s="192"/>
      <c r="AD18" s="192"/>
      <c r="AE18" s="582"/>
      <c r="AH18" s="587">
        <f>+ROUND(AO18,1)+ROUND(AO21,1)</f>
        <v>3638.5</v>
      </c>
      <c r="AI18" s="574"/>
      <c r="AJ18" s="574"/>
      <c r="AK18" s="574"/>
      <c r="AL18" s="44" t="s">
        <v>13</v>
      </c>
      <c r="AM18" s="55"/>
      <c r="AO18" s="272">
        <f>+ROUND(AU16,1)+ROUND(AU17,1)+ROUND(AU18,1)</f>
        <v>3638.5</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99710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90250</v>
      </c>
      <c r="E24" s="584"/>
      <c r="F24" s="584"/>
      <c r="G24" s="194" t="s">
        <v>198</v>
      </c>
      <c r="H24" s="573">
        <f>+F12</f>
        <v>103427.8</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3700.6</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87050</v>
      </c>
      <c r="E27" s="584"/>
      <c r="F27" s="584"/>
      <c r="G27" s="194" t="s">
        <v>198</v>
      </c>
      <c r="H27" s="573">
        <f>+Y21</f>
        <v>99710</v>
      </c>
      <c r="I27" s="574"/>
      <c r="J27" s="194" t="s">
        <v>198</v>
      </c>
      <c r="M27" s="582"/>
      <c r="P27" s="587">
        <f>+R30+ROUND(R33,1)</f>
        <v>79.3</v>
      </c>
      <c r="Q27" s="633"/>
      <c r="R27" s="633"/>
      <c r="S27" s="633"/>
      <c r="T27" s="44" t="s">
        <v>38</v>
      </c>
      <c r="U27" s="64"/>
      <c r="V27" s="64"/>
      <c r="Y27" s="62" t="s">
        <v>39</v>
      </c>
      <c r="Z27" s="65"/>
      <c r="AH27" s="53"/>
      <c r="AI27" s="53"/>
      <c r="AJ27" s="53"/>
      <c r="AK27" s="53"/>
      <c r="AL27" s="603">
        <f>+AH18+P27</f>
        <v>3717.8</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62.1</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3200</v>
      </c>
      <c r="E29" s="584"/>
      <c r="F29" s="584"/>
      <c r="G29" s="194" t="s">
        <v>198</v>
      </c>
      <c r="H29" s="573">
        <f>+AL27</f>
        <v>3717.8</v>
      </c>
      <c r="I29" s="574"/>
      <c r="J29" s="194" t="s">
        <v>198</v>
      </c>
      <c r="M29" s="582"/>
      <c r="P29" s="56"/>
      <c r="Q29" s="144"/>
      <c r="R29" s="51" t="s">
        <v>183</v>
      </c>
      <c r="S29" s="628" t="s">
        <v>33</v>
      </c>
      <c r="T29" s="631"/>
      <c r="U29" s="631"/>
      <c r="V29" s="632"/>
      <c r="W29" s="48"/>
      <c r="X29" s="66"/>
      <c r="Y29" s="588" t="s">
        <v>258</v>
      </c>
      <c r="Z29" s="589"/>
      <c r="AA29" s="629">
        <v>17.2</v>
      </c>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79.3</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3200</v>
      </c>
      <c r="E31" s="584"/>
      <c r="F31" s="584"/>
      <c r="G31" s="194" t="s">
        <v>198</v>
      </c>
      <c r="H31" s="573">
        <f>+AS24</f>
        <v>3700.6</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topLeftCell="A19"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太平洋製糖株式会社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1.8</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0.9</v>
      </c>
      <c r="E24" s="584"/>
      <c r="F24" s="584"/>
      <c r="G24" s="194" t="s">
        <v>198</v>
      </c>
      <c r="H24" s="573">
        <f>+F12</f>
        <v>1.8</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1.8</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1.8</v>
      </c>
      <c r="Q27" s="633"/>
      <c r="R27" s="633"/>
      <c r="S27" s="633"/>
      <c r="T27" s="44" t="s">
        <v>38</v>
      </c>
      <c r="U27" s="64"/>
      <c r="V27" s="64"/>
      <c r="Y27" s="62" t="s">
        <v>39</v>
      </c>
      <c r="Z27" s="65"/>
      <c r="AH27" s="53"/>
      <c r="AI27" s="53"/>
      <c r="AJ27" s="53"/>
      <c r="AK27" s="53"/>
      <c r="AL27" s="603">
        <f>+AH18+P27</f>
        <v>1.8</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1.8</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0.9</v>
      </c>
      <c r="E29" s="584"/>
      <c r="F29" s="584"/>
      <c r="G29" s="194" t="s">
        <v>198</v>
      </c>
      <c r="H29" s="573">
        <f>+AL27</f>
        <v>1.8</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1.8</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0.9</v>
      </c>
      <c r="E31" s="584"/>
      <c r="F31" s="584"/>
      <c r="G31" s="194" t="s">
        <v>198</v>
      </c>
      <c r="H31" s="573">
        <f>+AS24</f>
        <v>1.8</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J76"/>
  <sheetViews>
    <sheetView showGridLines="0" topLeftCell="A12"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太平洋製糖株式会社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J76"/>
  <sheetViews>
    <sheetView showGridLines="0" topLeftCell="A15"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太平洋製糖株式会社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topLeftCell="A11" zoomScaleNormal="100" workbookViewId="0">
      <selection activeCell="AU19" sqref="AU19:AU2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太平洋製糖株式会社</v>
      </c>
      <c r="AG5" s="572"/>
      <c r="AH5" s="572"/>
      <c r="AI5" s="572"/>
      <c r="AJ5" s="572"/>
      <c r="AK5" s="572"/>
      <c r="AL5" s="572"/>
      <c r="AM5" s="572"/>
      <c r="AN5" s="572"/>
      <c r="AO5" s="572"/>
      <c r="AP5" s="572"/>
      <c r="AQ5" s="572"/>
      <c r="AR5" s="572"/>
      <c r="AS5" s="572"/>
      <c r="AT5" s="572"/>
      <c r="AU5" s="572"/>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645" t="s">
        <v>89</v>
      </c>
      <c r="C7" s="646"/>
      <c r="D7" s="615" t="s">
        <v>207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663" t="s">
        <v>457</v>
      </c>
      <c r="AS7" s="663"/>
      <c r="AT7" s="663"/>
      <c r="AU7" s="95"/>
      <c r="AV7" s="438" t="s">
        <v>198</v>
      </c>
      <c r="AW7" s="405"/>
      <c r="AX7" s="439"/>
    </row>
    <row r="8" spans="2:50"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663" t="s">
        <v>458</v>
      </c>
      <c r="AS8" s="663"/>
      <c r="AT8" s="663"/>
      <c r="AU8" s="95"/>
      <c r="AV8" s="438" t="s">
        <v>198</v>
      </c>
      <c r="AW8" s="405"/>
    </row>
    <row r="9" spans="2:50"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663" t="s">
        <v>459</v>
      </c>
      <c r="AS9" s="663"/>
      <c r="AT9" s="663"/>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663" t="s">
        <v>460</v>
      </c>
      <c r="AS10" s="663"/>
      <c r="AT10" s="663"/>
      <c r="AU10" s="95"/>
      <c r="AV10" s="438" t="s">
        <v>198</v>
      </c>
      <c r="AW10" s="405"/>
    </row>
    <row r="11" spans="2:50"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W11" s="405"/>
    </row>
    <row r="12" spans="2:50" ht="24.75" customHeight="1" thickTop="1" thickBot="1">
      <c r="F12" s="603">
        <f>+ROUND(P12,1)+ROUND(P15,1)+ROUND(P18,1)+ROUND(P24,1)+P27-ROUND(F15,1)</f>
        <v>12.700000000000001</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s="62" t="s">
        <v>30</v>
      </c>
      <c r="AT12" s="63"/>
      <c r="AW12" s="405"/>
    </row>
    <row r="13" spans="2:50"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585" t="s">
        <v>175</v>
      </c>
      <c r="AT13" s="586"/>
      <c r="AU13" s="95"/>
      <c r="AV13" s="44" t="s">
        <v>13</v>
      </c>
      <c r="AW13" s="405"/>
    </row>
    <row r="14" spans="2:50"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585" t="s">
        <v>259</v>
      </c>
      <c r="AT14" s="586"/>
      <c r="AU14" s="95"/>
      <c r="AV14" s="44" t="s">
        <v>34</v>
      </c>
      <c r="AW14" s="405"/>
    </row>
    <row r="15" spans="2:50"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585" t="s">
        <v>177</v>
      </c>
      <c r="AT15" s="586"/>
      <c r="AU15" s="95"/>
      <c r="AV15" s="44" t="s">
        <v>26</v>
      </c>
      <c r="AW15" s="405"/>
    </row>
    <row r="16" spans="2:50"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W16" s="405"/>
    </row>
    <row r="17" spans="2:51"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R17" s="440"/>
      <c r="AS17" s="441" t="str">
        <f>IF(SUM(AU18:AU21)&gt;AS24,"下の表は、⑫の内数であるア～エの量が⑫を超えています","")</f>
        <v/>
      </c>
      <c r="AW17" s="405"/>
    </row>
    <row r="18" spans="2:51"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+ROUND(AU13,1)+ROUND(AU14,1)+ROUND(AU15,1)</f>
        <v>0</v>
      </c>
      <c r="AP18" s="44" t="s">
        <v>34</v>
      </c>
      <c r="AR18" s="663" t="s">
        <v>457</v>
      </c>
      <c r="AS18" s="663"/>
      <c r="AT18" s="663"/>
      <c r="AU18" s="95"/>
      <c r="AV18" s="438" t="s">
        <v>198</v>
      </c>
      <c r="AW18" s="405"/>
      <c r="AY18" s="439"/>
    </row>
    <row r="19" spans="2:51"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R19" s="663" t="s">
        <v>458</v>
      </c>
      <c r="AS19" s="663"/>
      <c r="AT19" s="663"/>
      <c r="AU19" s="95">
        <v>2.7</v>
      </c>
      <c r="AV19" s="438" t="s">
        <v>198</v>
      </c>
      <c r="AW19" s="659"/>
      <c r="AX19" s="659" t="s">
        <v>437</v>
      </c>
    </row>
    <row r="20" spans="2:51"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663" t="s">
        <v>459</v>
      </c>
      <c r="AS20" s="663"/>
      <c r="AT20" s="663"/>
      <c r="AU20" s="95">
        <v>3.8</v>
      </c>
      <c r="AV20" s="438" t="s">
        <v>198</v>
      </c>
      <c r="AW20" s="659"/>
      <c r="AX20" s="659"/>
    </row>
    <row r="21" spans="2:51"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663" t="s">
        <v>460</v>
      </c>
      <c r="AS21" s="663"/>
      <c r="AT21" s="663"/>
      <c r="AU21" s="95">
        <v>5.9</v>
      </c>
      <c r="AV21" s="438" t="s">
        <v>198</v>
      </c>
      <c r="AW21" s="405"/>
    </row>
    <row r="22" spans="2:51"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51" ht="27" customHeight="1" thickBot="1">
      <c r="B24" s="560" t="s">
        <v>200</v>
      </c>
      <c r="C24" s="561"/>
      <c r="D24" s="584">
        <v>10.3</v>
      </c>
      <c r="E24" s="584"/>
      <c r="F24" s="584"/>
      <c r="G24" s="194" t="s">
        <v>198</v>
      </c>
      <c r="H24" s="573">
        <f>+F12</f>
        <v>12.700000000000001</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+ROUND(AU13,1)+ROUND(AA28,1)</f>
        <v>12.4</v>
      </c>
      <c r="AT24" s="604"/>
      <c r="AU24" s="604"/>
      <c r="AV24" s="52" t="s">
        <v>13</v>
      </c>
      <c r="AW24" s="405"/>
    </row>
    <row r="25" spans="2:51"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51" ht="27" customHeight="1" thickBot="1">
      <c r="B27" s="560" t="s">
        <v>223</v>
      </c>
      <c r="C27" s="561"/>
      <c r="D27" s="584">
        <v>0</v>
      </c>
      <c r="E27" s="584"/>
      <c r="F27" s="584"/>
      <c r="G27" s="194" t="s">
        <v>198</v>
      </c>
      <c r="H27" s="573">
        <f>+Y21</f>
        <v>0</v>
      </c>
      <c r="I27" s="574"/>
      <c r="J27" s="194" t="s">
        <v>198</v>
      </c>
      <c r="M27" s="582"/>
      <c r="P27" s="587">
        <f>+R30+ROUND(R33,1)</f>
        <v>12.700000000000001</v>
      </c>
      <c r="Q27" s="633"/>
      <c r="R27" s="633"/>
      <c r="S27" s="633"/>
      <c r="T27" s="44" t="s">
        <v>38</v>
      </c>
      <c r="U27" s="64"/>
      <c r="V27" s="64"/>
      <c r="Y27" s="62" t="s">
        <v>39</v>
      </c>
      <c r="Z27" s="65"/>
      <c r="AH27" s="53"/>
      <c r="AI27" s="53"/>
      <c r="AJ27" s="53"/>
      <c r="AK27" s="53"/>
      <c r="AL27" s="603">
        <f>+AH18+P27</f>
        <v>12.700000000000001</v>
      </c>
      <c r="AM27" s="604"/>
      <c r="AN27" s="604"/>
      <c r="AO27" s="604"/>
      <c r="AP27" s="52" t="s">
        <v>13</v>
      </c>
      <c r="AQ27" s="267"/>
      <c r="AR27" s="128"/>
      <c r="AS27" s="606"/>
      <c r="AT27" s="607"/>
      <c r="AU27" s="607"/>
      <c r="AV27" s="52" t="s">
        <v>13</v>
      </c>
      <c r="AW27" s="405"/>
    </row>
    <row r="28" spans="2:51"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12.4</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560" t="s">
        <v>224</v>
      </c>
      <c r="C29" s="561"/>
      <c r="D29" s="584">
        <v>10.3</v>
      </c>
      <c r="E29" s="584"/>
      <c r="F29" s="584"/>
      <c r="G29" s="194" t="s">
        <v>198</v>
      </c>
      <c r="H29" s="573">
        <f>+AL27</f>
        <v>12.700000000000001</v>
      </c>
      <c r="I29" s="574"/>
      <c r="J29" s="194" t="s">
        <v>198</v>
      </c>
      <c r="M29" s="582"/>
      <c r="P29" s="56"/>
      <c r="Q29" s="144"/>
      <c r="R29" s="51" t="s">
        <v>183</v>
      </c>
      <c r="S29" s="628" t="s">
        <v>33</v>
      </c>
      <c r="T29" s="631"/>
      <c r="U29" s="631"/>
      <c r="V29" s="632"/>
      <c r="W29" s="48"/>
      <c r="X29" s="66"/>
      <c r="Y29" s="588" t="s">
        <v>258</v>
      </c>
      <c r="Z29" s="589"/>
      <c r="AA29" s="629">
        <v>0.3</v>
      </c>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51" ht="27" customHeight="1" thickBot="1">
      <c r="B30" s="560" t="s">
        <v>225</v>
      </c>
      <c r="C30" s="561"/>
      <c r="D30" s="584">
        <v>0</v>
      </c>
      <c r="E30" s="584"/>
      <c r="F30" s="584"/>
      <c r="G30" s="194" t="s">
        <v>198</v>
      </c>
      <c r="H30" s="573">
        <f>+AL30</f>
        <v>0</v>
      </c>
      <c r="I30" s="574"/>
      <c r="J30" s="194" t="s">
        <v>198</v>
      </c>
      <c r="M30" s="582"/>
      <c r="P30" s="56"/>
      <c r="R30" s="587">
        <f>+ROUND(AA28,1)+ROUND(AA29,1)+ROUND(AA30,1)</f>
        <v>12.700000000000001</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51" ht="27" customHeight="1" thickTop="1" thickBot="1">
      <c r="B31" s="560" t="s">
        <v>226</v>
      </c>
      <c r="C31" s="561"/>
      <c r="D31" s="584">
        <v>10</v>
      </c>
      <c r="E31" s="584"/>
      <c r="F31" s="584"/>
      <c r="G31" s="194" t="s">
        <v>198</v>
      </c>
      <c r="H31" s="573">
        <f>+AS24</f>
        <v>12.4</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51"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AA34" s="567"/>
      <c r="AB34" s="568"/>
      <c r="AC34" s="568"/>
      <c r="AD34" s="568"/>
      <c r="AE34" s="568"/>
      <c r="AF34" s="568"/>
      <c r="AG34" s="568"/>
      <c r="AH34" s="568"/>
      <c r="AI34" s="568"/>
      <c r="AJ34" s="568"/>
      <c r="AK34" s="568"/>
      <c r="AL34" s="568"/>
      <c r="AM34" s="568"/>
      <c r="AN34" s="568"/>
      <c r="AO34" s="571"/>
      <c r="AP34" s="188"/>
      <c r="AW34" s="405"/>
    </row>
    <row r="35" spans="2:62" ht="24.6" customHeight="1" thickBot="1">
      <c r="B35" s="668" t="s">
        <v>453</v>
      </c>
      <c r="C35" s="668"/>
      <c r="D35" s="668"/>
      <c r="E35" s="668"/>
      <c r="F35" s="668"/>
      <c r="G35" s="668"/>
      <c r="H35" s="668"/>
      <c r="I35" s="668"/>
      <c r="J35" s="668"/>
      <c r="AF35" s="64"/>
      <c r="AG35" s="64"/>
      <c r="AH35" s="64"/>
      <c r="AI35" s="64"/>
      <c r="AJ35" s="64"/>
      <c r="AK35" s="64"/>
      <c r="AL35" s="53"/>
      <c r="AM35" s="53"/>
      <c r="AN35" s="53"/>
      <c r="AO35" s="53"/>
      <c r="AP35" s="53"/>
      <c r="AQ35" s="53"/>
      <c r="AR35" s="53"/>
    </row>
    <row r="36" spans="2:62" ht="27" customHeight="1">
      <c r="B36" s="664" t="s">
        <v>454</v>
      </c>
      <c r="C36" s="665"/>
      <c r="D36" s="665"/>
      <c r="E36" s="665"/>
      <c r="F36" s="665"/>
      <c r="G36" s="665"/>
      <c r="H36" s="669">
        <f>IF(SUM(F12,F15)&gt;0,SUM(P12,P21,AH9,AS24,AS27,AS31)/SUM(F12,F15)*100,"")</f>
        <v>97.637795275590548</v>
      </c>
      <c r="I36" s="670"/>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6" t="s">
        <v>455</v>
      </c>
      <c r="D37" s="667"/>
      <c r="E37" s="667"/>
      <c r="F37" s="667"/>
      <c r="G37" s="667"/>
      <c r="H37" s="671">
        <f>IF(SUM(F12,F15)&gt;0,SUM(P21,AS27,AS31,AU9,AU20)/SUM(F12,F15)*100,"")</f>
        <v>29.921259842519682</v>
      </c>
      <c r="I37" s="672"/>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太平洋製糖株式会社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645" t="s">
        <v>89</v>
      </c>
      <c r="C7" s="646"/>
      <c r="D7" s="615" t="s">
        <v>208</v>
      </c>
      <c r="E7" s="616"/>
      <c r="F7" s="616"/>
      <c r="G7" s="616"/>
      <c r="H7" s="616"/>
      <c r="I7" s="617"/>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J76"/>
  <sheetViews>
    <sheetView showGridLines="0" topLeftCell="A21" zoomScaleNormal="100" workbookViewId="0">
      <selection activeCell="Y42" sqref="Y4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太平洋製糖株式会社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645" t="s">
        <v>89</v>
      </c>
      <c r="C7" s="646"/>
      <c r="D7" s="615" t="s">
        <v>209</v>
      </c>
      <c r="E7" s="616"/>
      <c r="F7" s="616"/>
      <c r="G7" s="616"/>
      <c r="H7" s="616"/>
      <c r="I7" s="617"/>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84"/>
      <c r="N8" s="685"/>
      <c r="O8" s="685"/>
      <c r="P8" s="685"/>
      <c r="Q8" s="685"/>
      <c r="R8" s="685"/>
      <c r="S8" s="685"/>
      <c r="T8" s="685"/>
      <c r="U8" s="685"/>
      <c r="V8" s="685"/>
      <c r="W8" s="685"/>
      <c r="X8" s="685"/>
      <c r="Y8" s="685"/>
      <c r="Z8" s="685"/>
      <c r="AA8" s="685"/>
      <c r="AB8" s="686"/>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5.5</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6</v>
      </c>
      <c r="E24" s="584"/>
      <c r="F24" s="584"/>
      <c r="G24" s="194" t="s">
        <v>198</v>
      </c>
      <c r="H24" s="573">
        <f>+F12</f>
        <v>5.5</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5.5</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5.5</v>
      </c>
      <c r="Q27" s="633"/>
      <c r="R27" s="633"/>
      <c r="S27" s="633"/>
      <c r="T27" s="44" t="s">
        <v>38</v>
      </c>
      <c r="U27" s="64"/>
      <c r="V27" s="64"/>
      <c r="Y27" s="62" t="s">
        <v>39</v>
      </c>
      <c r="Z27" s="65"/>
      <c r="AH27" s="53"/>
      <c r="AI27" s="53"/>
      <c r="AJ27" s="53"/>
      <c r="AK27" s="53"/>
      <c r="AL27" s="603">
        <f>+AH18+P27</f>
        <v>5.5</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5.5</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6</v>
      </c>
      <c r="E29" s="584"/>
      <c r="F29" s="584"/>
      <c r="G29" s="194" t="s">
        <v>198</v>
      </c>
      <c r="H29" s="573">
        <f>+AL27</f>
        <v>5.5</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5.5</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6</v>
      </c>
      <c r="E31" s="584"/>
      <c r="F31" s="584"/>
      <c r="G31" s="194" t="s">
        <v>198</v>
      </c>
      <c r="H31" s="573">
        <f>+AS24</f>
        <v>5.5</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2025-06-27T08:48:16Z</dcterms:created>
  <dcterms:modified xsi:type="dcterms:W3CDTF">2025-06-27T08:48:17Z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