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firstSheet="12"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<sst xmlns="http://schemas.openxmlformats.org/spreadsheetml/2006/main" count="3178" uniqueCount="463">
  <si>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</si>
  <si>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</si>
  <si>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</si>
  <si>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</si>
  <si>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</si>
  <si>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</si>
  <si>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</si>
  <si>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</si>
  <si>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</si>
  <si>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</si>
  <si>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</si>
  <si>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</si>
  <si>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</si>
  <si>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</si>
  <si>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</si>
  <si>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</si>
  <si>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</si>
  <si>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</si>
  <si>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</si>
  <si>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</si>
  <si>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</si>
  <si>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</si>
  <si>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</si>
  <si>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</si>
  <si>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</si>
  <si>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</si>
  <si>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</si>
  <si>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</si>
  <si>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</si>
  <si>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</si>
  <si>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</si>
  <si>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</si>
  <si>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</si>
  <si>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</si>
  <si>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</si>
  <si>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</si>
  <si>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</si>
  <si>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</si>
  <si>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</si>
  <si>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</si>
  <si>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</si>
  <si>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</si>
  <si>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</si>
  <si>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</si>
  <si>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</si>
  <si>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</si>
  <si>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</si>
  <si>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</si>
  <si>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</si>
  <si>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</si>
  <si>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</si>
  <si>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</si>
  <si>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</si>
  <si>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</si>
  <si>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</si>
  <si>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</si>
  <si>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</si>
  <si>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</si>
  <si>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</si>
  <si>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</si>
  <si>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</si>
  <si>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</si>
  <si>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</si>
  <si>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</si>
  <si>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</si>
  <si>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</si>
  <si>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</si>
  <si>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</si>
  <si>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</si>
  <si>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</si>
  <si>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</si>
  <si>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</si>
  <si>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</si>
  <si>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</si>
  <si>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</si>
  <si>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</si>
  <si>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</si>
  <si>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</si>
  <si>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</si>
  <si>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</si>
  <si>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</si>
  <si>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</si>
  <si>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</si>
  <si>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</si>
  <si>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</si>
  <si>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</si>
  <si>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</si>
  <si>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</si>
  <si>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</si>
  <si>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</si>
  <si>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</si>
  <si>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</si>
  <si>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</si>
  <si>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</si>
  <si>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</si>
  <si>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</si>
  <si>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</si>
  <si>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</si>
  <si>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</si>
  <si>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</si>
  <si>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</si>
  <si>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</si>
  <si>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</si>
  <si>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</si>
  <si>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</si>
  <si>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</si>
  <si>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</si>
  <si>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</si>
  <si>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</si>
  <si>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</si>
  <si>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</si>
  <si>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</si>
  <si>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</si>
  <si>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</si>
  <si>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</si>
  <si>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</si>
  <si>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</si>
  <si>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</si>
  <si>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</si>
  <si>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</si>
  <si>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</si>
  <si>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</si>
  <si>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</si>
  <si>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</si>
  <si>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</si>
  <si>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</si>
  <si>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</si>
  <si>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</si>
  <si>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</si>
  <si>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</si>
  <si>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</si>
  <si>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</si>
  <si>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</si>
  <si>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</si>
  <si>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</si>
  <si>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</si>
  <si>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</si>
  <si>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</si>
  <si>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</si>
  <si>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</si>
  <si>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</si>
  <si>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</si>
  <si>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</si>
  <si>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</si>
  <si>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</si>
  <si>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</si>
  <si>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</si>
  <si>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</si>
  <si>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</si>
  <si>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</si>
  <si>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</si>
  <si>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</si>
  <si>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</si>
  <si>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</si>
  <si>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</si>
  <si>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</si>
  <si>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</si>
  <si>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</si>
  <si>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</si>
  <si>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</si>
  <si>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</si>
  <si>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</si>
  <si>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</si>
  <si>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</si>
  <si>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</si>
  <si>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</si>
  <si>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</si>
  <si>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</si>
  <si>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</si>
  <si>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</si>
  <si>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</si>
  <si>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</si>
  <si>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</si>
  <si>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</si>
  <si>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</si>
  <si>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</si>
  <si>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</si>
  <si>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</si>
  <si>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</si>
  <si>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</si>
  <si>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</si>
  <si>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</si>
  <si>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</si>
  <si>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</si>
  <si>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</si>
  <si>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</si>
  <si>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</si>
  <si>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</si>
  <si>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</si>
  <si>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</si>
  <si>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</si>
  <si>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</si>
  <si>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</si>
  <si>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</si>
  <si>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</si>
  <si>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</si>
  <si>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</si>
  <si>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</si>
  <si>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</si>
  <si>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</si>
  <si>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</si>
  <si>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</si>
  <si>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</si>
  <si>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</si>
  <si>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</si>
  <si>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</si>
  <si>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</si>
  <si>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</si>
  <si>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</si>
  <si>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</si>
  <si>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</si>
  <si>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</si>
  <si>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</si>
  <si>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</si>
  <si>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</si>
  <si>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</si>
  <si>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</si>
  <si>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</si>
  <si>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</si>
  <si>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</si>
  <si>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</si>
  <si>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</si>
  <si>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</si>
  <si>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</si>
  <si>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</si>
  <si>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</si>
  <si>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</si>
  <si>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</si>
  <si>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</si>
  <si>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</si>
  <si>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</si>
  <si>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</si>
  <si>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</si>
  <si>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</si>
  <si>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</si>
  <si>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</si>
  <si>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</si>
  <si>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</si>
  <si>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</si>
  <si>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</si>
  <si>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</si>
  <si>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</si>
  <si>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</si>
  <si>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</si>
  <si>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</si>
  <si>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</si>
  <si>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</si>
  <si>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</si>
  <si>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</si>
  <si>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</si>
  <si>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</si>
  <si>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</si>
  <si>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</si>
  <si>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</si>
  <si>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</si>
  <si>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</si>
  <si>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</si>
  <si>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</si>
  <si>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</si>
  <si>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</si>
  <si>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</si>
  <si>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</si>
  <si>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</si>
  <si>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</si>
  <si>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</si>
  <si>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</si>
  <si>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</si>
  <si>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</si>
  <si>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</si>
  <si>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</si>
  <si>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</si>
  <si>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</si>
  <si>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</si>
  <si>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</si>
  <si>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</si>
  <si>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</si>
  <si>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</si>
  <si>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</si>
  <si>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</si>
  <si>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</si>
  <si>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</si>
  <si>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</si>
  <si>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</si>
  <si>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</si>
  <si>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</si>
  <si>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</si>
  <si>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</si>
  <si>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</si>
  <si>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</si>
  <si>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</si>
  <si>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</si>
  <si>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</si>
  <si>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</si>
  <si>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</si>
  <si>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</si>
  <si>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</si>
  <si>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</si>
  <si>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</si>
  <si>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</si>
  <si>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</si>
  <si>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</si>
  <si>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</si>
  <si>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</si>
  <si>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</si>
  <si>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</si>
  <si>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</si>
  <si>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</si>
  <si>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</si>
  <si>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</si>
  <si>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</si>
  <si>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</si>
  <si>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</si>
  <si>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</si>
  <si>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</si>
  <si>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</si>
  <si>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</si>
  <si>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</si>
  <si>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</si>
  <si>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</si>
  <si>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</si>
  <si>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</si>
  <si>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</si>
  <si>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</si>
  <si>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</si>
  <si>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</si>
  <si>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</si>
  <si>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</si>
  <si>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</si>
  <si>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</si>
  <si>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</si>
  <si>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</si>
  <si>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</si>
  <si>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</si>
  <si>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</si>
  <si>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</si>
  <si>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</si>
  <si>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</si>
  <si>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</si>
  <si>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</si>
  <si>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</si>
  <si>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</si>
  <si>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</si>
  <si>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</si>
  <si>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</si>
  <si>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</si>
  <si>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</si>
  <si>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</si>
  <si>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</si>
  <si>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</si>
  <si>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</si>
  <si>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</si>
  <si>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</si>
  <si>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</si>
  <si>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</si>
  <si>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</si>
  <si>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</si>
  <si>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</si>
  <si>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</si>
  <si>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</si>
  <si>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</si>
  <si>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</si>
  <si>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</si>
  <si>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</si>
  <si>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</si>
  <si>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</si>
  <si>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</si>
  <si>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</si>
  <si>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</si>
  <si>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</si>
  <si>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</si>
  <si>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</si>
  <si>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</si>
  <si>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</si>
  <si>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</si>
  <si>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</si>
  <si>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</si>
  <si>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</si>
  <si>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</si>
  <si>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</si>
  <si>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</si>
  <si>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</si>
  <si>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</si>
  <si>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</si>
  <si>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</si>
  <si>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</si>
  <si>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</si>
  <si>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</si>
  <si>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</si>
  <si>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</si>
  <si>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</si>
  <si>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</si>
  <si>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</si>
  <si>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</si>
  <si>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</si>
  <si>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</si>
  <si>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</si>
  <si>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</si>
  <si>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</si>
  <si>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</si>
  <si>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</si>
  <si>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</si>
  <si>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</si>
  <si>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</si>
  <si>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</si>
  <si>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</si>
  <si>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</si>
  <si>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</si>
  <si>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</si>
  <si>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</si>
  <si>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</si>
  <si>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</si>
  <si>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</si>
  <si>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</si>
  <si>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</si>
  <si>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</si>
  <si>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</si>
  <si>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</si>
  <si>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</si>
  <si>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</si>
  <si>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</si>
  <si>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</si>
  <si>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</si>
  <si>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</si>
  <si>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</si>
  <si>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</si>
  <si>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</si>
  <si>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</si>
  <si>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</si>
  <si>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</si>
  <si>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</si>
  <si>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</si>
  <si>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</si>
  <si>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</si>
  <si>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</si>
  <si>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</si>
  <si>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</si>
  <si>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</si>
  <si>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</si>
  <si>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</si>
  <si>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</si>
  <si>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</si>
  <si>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</si>
  <si>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</si>
  <si>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</si>
  <si>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</si>
  <si>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</si>
  <si>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6月    27日</t>
    <phoneticPr fontId="3"/>
  </si>
  <si>
    <t>神奈川県横浜市鶴見区大黒町13-46</t>
  </si>
  <si>
    <t>太平洋製糖株式会社
代表取締役社長　　　森　昌弘</t>
  </si>
  <si>
    <t>太平洋製糖株式会社</t>
  </si>
  <si>
    <t>045-501-0511</t>
  </si>
  <si>
    <t>横浜市長</t>
  </si>
  <si>
    <t>砂糖精製業</t>
  </si>
  <si>
    <t>●燃え殻⇒収集運搬⇒中間処理場（焼却）⇒最終処分場（再資源）
●汚泥
　製造工程排出汚泥⇒自社中間処理（脱水）⇒収集運搬⇒最終処分場（再利用/セメント原料or製鉄原料）
　製造工程廃棄樹脂⇒収集運搬⇒中間処理⇒最終処分場（埋立）
　排水処理施設余剰汚泥⇒自社中間処理（脱水）⇒収集運搬⇒最終処分場（再利用/肥料化）
  海水ピット汚泥⇒収集運搬⇒中間処理⇒最終処分場（再資源or埋立）
●廃油⇒収集運搬⇒中間処理場（油水分離）⇒最終処分場（再利用）
●廃プラ類
　包装工程・備品等⇒収集運搬⇒中間処理場（破砕）⇒最終処分場（再資源）
　分析試験用⇒収集運搬⇒中間処理場（焼却）⇒最終処分場（埋立）
●木くず⇒収集運搬⇒中間処理場（破砕）⇒最終処分場（再資源）
●ガラス・コンクリ・陶器くず⇒収集運搬⇒中間処理場（破砕）⇒最終処分場（再資源）</t>
    <rPh sb="79" eb="81">
      <t>セイテツ</t>
    </rPh>
    <rPh sb="81" eb="83">
      <t>ゲンリョウ</t>
    </rPh>
    <rPh sb="86" eb="90">
      <t>セイゾウコウテイ</t>
    </rPh>
    <rPh sb="90" eb="94">
      <t>ハイキジュシ</t>
    </rPh>
    <rPh sb="285" eb="287">
      <t>ショウキャク</t>
    </rPh>
    <rPh sb="315" eb="317">
      <t>ハサイ</t>
    </rPh>
    <phoneticPr fontId="3"/>
  </si>
  <si>
    <t xml:space="preserve">　　別紙：管理体制図参照
</t>
    <phoneticPr fontId="3"/>
  </si>
  <si>
    <t>〇自社の中間処理施設の管理および汚泥の水分を下げる管理を継続します。
　①水分測定を行い管理する
　②脱水効果を上げるため凝集剤の変更を検討する
　③副資材（消石灰）使用量の減量化に努める</t>
    <rPh sb="51" eb="55">
      <t>ダッスイコウカ</t>
    </rPh>
    <rPh sb="56" eb="57">
      <t>ア</t>
    </rPh>
    <rPh sb="61" eb="64">
      <t>ギョウシュウザイ</t>
    </rPh>
    <rPh sb="65" eb="67">
      <t>ヘンコウ</t>
    </rPh>
    <rPh sb="68" eb="70">
      <t>ケントウ</t>
    </rPh>
    <phoneticPr fontId="3"/>
  </si>
  <si>
    <t>〇生産工程および排水処理施設から排出される汚泥は、自社中間処理施設で脱水後 専用タンクに保管します。
〇その他の廃棄物は種類ごとに指定分別場で保管しています。</t>
    <phoneticPr fontId="3"/>
  </si>
  <si>
    <t>〇分別の徹底について引き続き定期的に指導していく。
〇保管場所を定期的に巡回点検し整理していく。また、不十分な場合は指導する。</t>
    <phoneticPr fontId="3"/>
  </si>
  <si>
    <t>〇自社での再生利用は行っておりません。</t>
    <phoneticPr fontId="3"/>
  </si>
  <si>
    <t>〇産業廃棄物量の殆どが生産工程および排水処理施設から排出される汚泥となる。
汚泥は、自社の中間処理施設で脱水し可能な限り水分を除去して減量化に努めている。
〇弊社は受託生産会社であるため、受託量や原料の品質により廃棄量が増減いたします。</t>
    <rPh sb="80" eb="82">
      <t>ヘイシャ</t>
    </rPh>
    <phoneticPr fontId="3"/>
  </si>
  <si>
    <t>〇産業廃棄物量の殆どが生産工程および排水処理施設から排出される汚泥となる。
汚泥は、自社の中間処理施設で脱水し可能な限り水分を除去して減量化に努めている。
〇弊社は受託生産会社であるため、受託量や原料の品質により廃棄量が増減いたします。</t>
    <phoneticPr fontId="3"/>
  </si>
  <si>
    <t>〇自社の中間処理施設の管理および汚泥の水分を下げる管理を継続します。
　①水分測定を行い管理する
　②脱水効果を上げるため凝集剤の変更を検討する
　③副資材（消石灰）使用量の減量化に努める</t>
    <phoneticPr fontId="3"/>
  </si>
  <si>
    <t>〇産業廃棄物の処分委託先について、現地を定期的に訪問し確認を行う。
〇産業廃棄物関連業者から処理委託に関して情報収集を行う。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</si>
</sst>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view="pageBreakPreview" topLeftCell="A79" zoomScaleNormal="115" zoomScaleSheetLayoutView="100" workbookViewId="0">
      <selection activeCell="Z68" sqref="Z68"/>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446</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450</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2041</v>
      </c>
      <c r="Q49" s="598"/>
      <c r="R49" s="598"/>
      <c r="S49" s="598"/>
      <c r="T49" s="598"/>
      <c r="U49" s="599"/>
    </row>
    <row r="50" spans="3:23" ht="26.25" customHeight="1" x14ac:dyDescent="0.15">
      <c r="C50" s="570" t="s">
        <v>11</v>
      </c>
      <c r="D50" s="571"/>
      <c r="E50" s="572"/>
      <c r="F50" s="581" t="s">
        <v>447</v>
      </c>
      <c r="G50" s="582"/>
      <c r="H50" s="582"/>
      <c r="I50" s="582"/>
      <c r="J50" s="582"/>
      <c r="K50" s="582"/>
      <c r="L50" s="582"/>
      <c r="M50" s="582"/>
      <c r="N50" s="341" t="s">
        <v>172</v>
      </c>
      <c r="O50" s="449"/>
      <c r="P50" s="450"/>
      <c r="Q50" s="585" t="s">
        <v>450</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120</v>
      </c>
      <c r="G54" s="496"/>
      <c r="H54" s="496"/>
      <c r="I54" s="496"/>
      <c r="J54" s="496"/>
      <c r="K54" s="496"/>
      <c r="L54" s="32" t="s">
        <v>48</v>
      </c>
      <c r="M54" s="32"/>
      <c r="N54" s="502" t="s">
        <v>452</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104</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453</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454</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6</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103475.7</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459</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6</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98644.2</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455</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456</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457</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t="s">
        <v>458</v>
      </c>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t="s">
        <v>458</v>
      </c>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f>+別紙!AA12</f>
        <v>99710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t="s">
        <v>460</v>
      </c>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95025</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t="s">
        <v>461</v>
      </c>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3765.7000000000003</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3748.2000000000003</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3619.2</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3608.9</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462</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5" workbookViewId="0">
      <selection activeCell="F12" sqref="F12:G1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4"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14.5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13</v>
      </c>
      <c r="P27" s="700"/>
      <c r="Q27" s="700"/>
      <c r="R27" s="700"/>
      <c r="S27" s="49" t="s">
        <v>38</v>
      </c>
      <c r="T27" s="70"/>
      <c r="U27" s="70"/>
      <c r="X27" s="68" t="s">
        <v>39</v>
      </c>
      <c r="Y27" s="71"/>
      <c r="AG27" s="58"/>
      <c r="AH27" s="58"/>
      <c r="AI27" s="58"/>
      <c r="AJ27" s="58"/>
      <c r="AK27" s="742">
        <f>+AG18+O27</f>
        <v>13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14.5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14.5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1" zoomScaleNormal="100" workbookViewId="0">
      <selection activeCell="X24" sqref="X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太平洋製糖株式会社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13</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13.4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13</v>
      </c>
      <c r="P27" s="700"/>
      <c r="Q27" s="700"/>
      <c r="R27" s="700"/>
      <c r="S27" s="49" t="s">
        <v>38</v>
      </c>
      <c r="T27" s="70"/>
      <c r="U27" s="70"/>
      <c r="X27" s="68" t="s">
        <v>39</v>
      </c>
      <c r="Y27" s="71"/>
      <c r="AG27" s="58"/>
      <c r="AH27" s="58"/>
      <c r="AI27" s="58"/>
      <c r="AJ27" s="58"/>
      <c r="AK27" s="742">
        <f>+AG18+O27</f>
        <v>13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13.4</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13.4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5"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topLeftCell="G6" zoomScale="80" zoomScaleNormal="80" workbookViewId="0">
      <selection activeCell="G37" sqref="G37"/>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太平洋製糖株式会社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13.4</v>
      </c>
      <c r="H9" s="377">
        <f>IF(OR(ｲ.汚泥!F24&gt;0,ｲ.汚泥!F24&lt;0),ｲ.汚泥!F24,IF(H$19&gt;0,"0",0))</f>
        <v>103427.8</v>
      </c>
      <c r="I9" s="377">
        <f>IF(OR(ｳ.廃油!F24&gt;0,ｳ.廃油!F24&lt;0),ｳ.廃油!F24,IF(I$19&gt;0,"0",0))</f>
        <v>1.8</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12.700000000000001</v>
      </c>
      <c r="M9" s="377">
        <f>IF(OR(ｷ.紙くず!F24&gt;0,ｷ.紙くず!F24&lt;0),ｷ.紙くず!F24,IF(M$19&gt;0,"0",0))</f>
        <v>0</v>
      </c>
      <c r="N9" s="377">
        <f>IF(OR(ｸ.木くず!F24&gt;0,ｸ.木くず!F24&lt;0),ｸ.木くず!F24,IF(N$19&gt;0,"0",0))</f>
        <v>5.5</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14.5</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103475.7</v>
      </c>
    </row>
    <row r="10" spans="2:27" ht="24" customHeight="1" x14ac:dyDescent="0.15">
      <c r="B10" s="172" t="s">
        <v>393</v>
      </c>
      <c r="C10" s="810" t="s">
        <v>294</v>
      </c>
      <c r="D10" s="810"/>
      <c r="E10" s="810"/>
      <c r="F10" s="811"/>
      <c r="G10" s="380" t="str">
        <f>IF(OR(ｱ.燃え殻!F25&gt;0,ｱ.燃え殻!F25&lt;0),ｱ.燃え殻!F25,IF(G$19&gt;0,"0",0))</f>
        <v>0</v>
      </c>
      <c r="H10" s="380" t="str">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t="str">
        <f>IF(OR(ｱ.燃え殻!F26&gt;0,ｱ.燃え殻!F26&lt;0),ｱ.燃え殻!F26,IF(G$19&gt;0,"0",0))</f>
        <v>0</v>
      </c>
      <c r="H11" s="383" t="str">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t="str">
        <f>IF(OR(ｱ.燃え殻!F27&gt;0,ｱ.燃え殻!F27&lt;0),ｱ.燃え殻!F27,IF(G$19&gt;0,"0",0))</f>
        <v>0</v>
      </c>
      <c r="H12" s="383">
        <f>IF(OR(ｲ.汚泥!F27&gt;0,ｲ.汚泥!F27&lt;0),ｲ.汚泥!F27,IF(H$19&gt;0,"0",0))</f>
        <v>99710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99710</v>
      </c>
    </row>
    <row r="13" spans="2:27" ht="24" customHeight="1" x14ac:dyDescent="0.15">
      <c r="B13" s="172" t="s">
        <v>226</v>
      </c>
      <c r="C13" s="790" t="s">
        <v>297</v>
      </c>
      <c r="D13" s="791"/>
      <c r="E13" s="791"/>
      <c r="F13" s="792"/>
      <c r="G13" s="383" t="str">
        <f>IF(OR(ｱ.燃え殻!F28&gt;0,ｱ.燃え殻!F28&lt;0),ｱ.燃え殻!F28,IF(G$19&gt;0,"0",0))</f>
        <v>0</v>
      </c>
      <c r="H13" s="383" t="str">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13.4</v>
      </c>
      <c r="H14" s="383">
        <f>IF(OR(ｲ.汚泥!F29&gt;0,ｲ.汚泥!F29&lt;0),ｲ.汚泥!F29,IF(H$19&gt;0,"0",0))</f>
        <v>3717.8</v>
      </c>
      <c r="I14" s="383">
        <f>IF(OR(ｳ.廃油!F29&gt;0,ｳ.廃油!F29&lt;0),ｳ.廃油!F29,IF(I$19&gt;0,"0",0))</f>
        <v>1.8</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12.700000000000001</v>
      </c>
      <c r="M14" s="383">
        <f>IF(OR(ｷ.紙くず!F29&gt;0,ｷ.紙くず!F29&lt;0),ｷ.紙くず!F29,IF(M$19&gt;0,"0",0))</f>
        <v>0</v>
      </c>
      <c r="N14" s="383">
        <f>IF(OR(ｸ.木くず!F29&gt;0,ｸ.木くず!F29&lt;0),ｸ.木くず!F29,IF(N$19&gt;0,"0",0))</f>
        <v>5.5</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14.5</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3765.7000000000003</v>
      </c>
    </row>
    <row r="15" spans="2:27" ht="24" customHeight="1" x14ac:dyDescent="0.15">
      <c r="B15" s="172" t="s">
        <v>228</v>
      </c>
      <c r="C15" s="782" t="s">
        <v>299</v>
      </c>
      <c r="D15" s="782"/>
      <c r="E15" s="782"/>
      <c r="F15" s="783"/>
      <c r="G15" s="383" t="str">
        <f>IF(OR(ｱ.燃え殻!F30&gt;0,ｱ.燃え殻!F30&lt;0),ｱ.燃え殻!F30,IF(G$19&gt;0,"0",0))</f>
        <v>0</v>
      </c>
      <c r="H15" s="383" t="str">
        <f>IF(OR(ｲ.汚泥!F30&gt;0,ｲ.汚泥!F30&lt;0),ｲ.汚泥!F30,IF(H$19&gt;0,"0",0))</f>
        <v>0</v>
      </c>
      <c r="I15" s="383" t="str">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13.4</v>
      </c>
      <c r="H16" s="383">
        <f>IF(OR(ｲ.汚泥!F31&gt;0,ｲ.汚泥!F31&lt;0),ｲ.汚泥!F31,IF(H$19&gt;0,"0",0))</f>
        <v>3700.6</v>
      </c>
      <c r="I16" s="383">
        <f>IF(OR(ｳ.廃油!F31&gt;0,ｳ.廃油!F31&lt;0),ｳ.廃油!F31,IF(I$19&gt;0,"0",0))</f>
        <v>1.8</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12.4</v>
      </c>
      <c r="M16" s="383">
        <f>IF(OR(ｷ.紙くず!F31&gt;0,ｷ.紙くず!F31&lt;0),ｷ.紙くず!F31,IF(M$19&gt;0,"0",0))</f>
        <v>0</v>
      </c>
      <c r="N16" s="383">
        <f>IF(OR(ｸ.木くず!F31&gt;0,ｸ.木くず!F31&lt;0),ｸ.木くず!F31,IF(N$19&gt;0,"0",0))</f>
        <v>5.5</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14.5</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3748.2000000000003</v>
      </c>
    </row>
    <row r="17" spans="2:27" ht="24" customHeight="1" x14ac:dyDescent="0.15">
      <c r="B17" s="172"/>
      <c r="C17" s="782" t="s">
        <v>408</v>
      </c>
      <c r="D17" s="782"/>
      <c r="E17" s="782"/>
      <c r="F17" s="783"/>
      <c r="G17" s="383" t="str">
        <f>IF(OR(ｱ.燃え殻!F32&gt;0,ｱ.燃え殻!F32&lt;0),ｱ.燃え殻!F32,IF(G$19&gt;0,"0",0))</f>
        <v>0</v>
      </c>
      <c r="H17" s="383" t="str">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t="str">
        <f>IF(OR(ｱ.燃え殻!F33&gt;0,ｱ.燃え殻!F33&lt;0),ｱ.燃え殻!F33,IF(G$19&gt;0,"0",0))</f>
        <v>0</v>
      </c>
      <c r="H18" s="386" t="str">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13</v>
      </c>
      <c r="H19" s="389">
        <f t="shared" ref="H19:Z19" si="1">+H37+H25+H23+H22+H21-H20</f>
        <v>98600</v>
      </c>
      <c r="I19" s="389">
        <f t="shared" si="1"/>
        <v>1.5</v>
      </c>
      <c r="J19" s="389">
        <f t="shared" si="1"/>
        <v>0</v>
      </c>
      <c r="K19" s="389">
        <f t="shared" si="1"/>
        <v>0</v>
      </c>
      <c r="L19" s="389">
        <f t="shared" si="1"/>
        <v>11.700000000000001</v>
      </c>
      <c r="M19" s="389">
        <f t="shared" si="1"/>
        <v>0</v>
      </c>
      <c r="N19" s="389">
        <f t="shared" si="1"/>
        <v>5</v>
      </c>
      <c r="O19" s="389">
        <f t="shared" si="1"/>
        <v>0</v>
      </c>
      <c r="P19" s="389">
        <f t="shared" si="1"/>
        <v>0</v>
      </c>
      <c r="Q19" s="389">
        <f t="shared" si="1"/>
        <v>0</v>
      </c>
      <c r="R19" s="389">
        <f t="shared" si="1"/>
        <v>0</v>
      </c>
      <c r="S19" s="389">
        <f t="shared" si="1"/>
        <v>0</v>
      </c>
      <c r="T19" s="389">
        <f t="shared" si="1"/>
        <v>13</v>
      </c>
      <c r="U19" s="389">
        <f t="shared" si="1"/>
        <v>0</v>
      </c>
      <c r="V19" s="389">
        <f t="shared" si="1"/>
        <v>0</v>
      </c>
      <c r="W19" s="389">
        <f t="shared" si="1"/>
        <v>0</v>
      </c>
      <c r="X19" s="389">
        <f t="shared" si="1"/>
        <v>0</v>
      </c>
      <c r="Y19" s="389">
        <f t="shared" si="1"/>
        <v>0</v>
      </c>
      <c r="Z19" s="390">
        <f t="shared" si="1"/>
        <v>0</v>
      </c>
      <c r="AA19" s="391">
        <f t="shared" ref="AA19:AA25" si="2">SUM(G19:Z19)</f>
        <v>98644.2</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98525</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98525</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3500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3500</v>
      </c>
    </row>
    <row r="27" spans="2:27" ht="24" customHeight="1" x14ac:dyDescent="0.15">
      <c r="B27" s="170"/>
      <c r="C27" s="784"/>
      <c r="D27" s="175" t="s">
        <v>25</v>
      </c>
      <c r="E27" s="778" t="s">
        <v>344</v>
      </c>
      <c r="F27" s="779"/>
      <c r="G27" s="409">
        <f t="shared" ref="G27:Z27" si="5">+G23-G26</f>
        <v>0</v>
      </c>
      <c r="H27" s="409">
        <f t="shared" si="5"/>
        <v>95025</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95025</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3500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3500</v>
      </c>
    </row>
    <row r="32" spans="2:27" ht="24" customHeight="1" x14ac:dyDescent="0.15">
      <c r="B32" s="172">
        <v>7</v>
      </c>
      <c r="C32" s="130"/>
      <c r="D32" s="230"/>
      <c r="E32" s="225" t="s">
        <v>322</v>
      </c>
      <c r="F32" s="443"/>
      <c r="G32" s="415">
        <f t="shared" ref="G32:Z32" si="7">SUM(G33:G35)</f>
        <v>0</v>
      </c>
      <c r="H32" s="415">
        <f t="shared" si="7"/>
        <v>3500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3500</v>
      </c>
    </row>
    <row r="33" spans="2:27" ht="24" customHeight="1" x14ac:dyDescent="0.15">
      <c r="B33" s="172" t="s">
        <v>226</v>
      </c>
      <c r="C33" s="130"/>
      <c r="D33" s="228"/>
      <c r="E33" s="223"/>
      <c r="F33" s="221" t="s">
        <v>233</v>
      </c>
      <c r="G33" s="418">
        <f>+ｱ.燃え殻!$AT$16</f>
        <v>0</v>
      </c>
      <c r="H33" s="418">
        <f>+ｲ.汚泥!$AT$16</f>
        <v>3500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3500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13</v>
      </c>
      <c r="H37" s="424">
        <f t="shared" si="8"/>
        <v>75</v>
      </c>
      <c r="I37" s="424">
        <f t="shared" si="8"/>
        <v>1.5</v>
      </c>
      <c r="J37" s="424">
        <f t="shared" si="8"/>
        <v>0</v>
      </c>
      <c r="K37" s="424">
        <f t="shared" si="8"/>
        <v>0</v>
      </c>
      <c r="L37" s="424">
        <f t="shared" si="8"/>
        <v>11.700000000000001</v>
      </c>
      <c r="M37" s="424">
        <f t="shared" si="8"/>
        <v>0</v>
      </c>
      <c r="N37" s="424">
        <f t="shared" si="8"/>
        <v>5</v>
      </c>
      <c r="O37" s="424">
        <f t="shared" si="8"/>
        <v>0</v>
      </c>
      <c r="P37" s="424">
        <f t="shared" si="8"/>
        <v>0</v>
      </c>
      <c r="Q37" s="424">
        <f t="shared" si="8"/>
        <v>0</v>
      </c>
      <c r="R37" s="424">
        <f t="shared" si="8"/>
        <v>0</v>
      </c>
      <c r="S37" s="424">
        <f t="shared" si="8"/>
        <v>0</v>
      </c>
      <c r="T37" s="424">
        <f t="shared" si="8"/>
        <v>13</v>
      </c>
      <c r="U37" s="424">
        <f t="shared" si="8"/>
        <v>0</v>
      </c>
      <c r="V37" s="424">
        <f t="shared" si="8"/>
        <v>0</v>
      </c>
      <c r="W37" s="424">
        <f t="shared" si="8"/>
        <v>0</v>
      </c>
      <c r="X37" s="424">
        <f t="shared" si="8"/>
        <v>0</v>
      </c>
      <c r="Y37" s="424">
        <f t="shared" si="8"/>
        <v>0</v>
      </c>
      <c r="Z37" s="425">
        <f t="shared" si="8"/>
        <v>0</v>
      </c>
      <c r="AA37" s="426">
        <f t="shared" si="4"/>
        <v>119.2</v>
      </c>
    </row>
    <row r="38" spans="2:27" ht="24" customHeight="1" x14ac:dyDescent="0.15">
      <c r="B38" s="170"/>
      <c r="C38" s="776"/>
      <c r="D38" s="227"/>
      <c r="E38" s="225" t="s">
        <v>319</v>
      </c>
      <c r="F38" s="443"/>
      <c r="G38" s="415">
        <f t="shared" ref="G38:Z38" si="9">SUM(G39:G41)</f>
        <v>13</v>
      </c>
      <c r="H38" s="415">
        <f t="shared" si="9"/>
        <v>75</v>
      </c>
      <c r="I38" s="415">
        <f t="shared" si="9"/>
        <v>1.5</v>
      </c>
      <c r="J38" s="415">
        <f t="shared" si="9"/>
        <v>0</v>
      </c>
      <c r="K38" s="415">
        <f t="shared" si="9"/>
        <v>0</v>
      </c>
      <c r="L38" s="415">
        <f t="shared" si="9"/>
        <v>11.700000000000001</v>
      </c>
      <c r="M38" s="415">
        <f t="shared" si="9"/>
        <v>0</v>
      </c>
      <c r="N38" s="415">
        <f t="shared" si="9"/>
        <v>5</v>
      </c>
      <c r="O38" s="415">
        <f t="shared" si="9"/>
        <v>0</v>
      </c>
      <c r="P38" s="415">
        <f t="shared" si="9"/>
        <v>0</v>
      </c>
      <c r="Q38" s="415">
        <f t="shared" si="9"/>
        <v>0</v>
      </c>
      <c r="R38" s="415">
        <f t="shared" si="9"/>
        <v>0</v>
      </c>
      <c r="S38" s="415">
        <f t="shared" si="9"/>
        <v>0</v>
      </c>
      <c r="T38" s="415">
        <f t="shared" si="9"/>
        <v>13</v>
      </c>
      <c r="U38" s="415">
        <f t="shared" si="9"/>
        <v>0</v>
      </c>
      <c r="V38" s="415">
        <f t="shared" si="9"/>
        <v>0</v>
      </c>
      <c r="W38" s="415">
        <f t="shared" si="9"/>
        <v>0</v>
      </c>
      <c r="X38" s="415">
        <f t="shared" si="9"/>
        <v>0</v>
      </c>
      <c r="Y38" s="415">
        <f t="shared" si="9"/>
        <v>0</v>
      </c>
      <c r="Z38" s="416">
        <f t="shared" si="9"/>
        <v>0</v>
      </c>
      <c r="AA38" s="417">
        <f t="shared" si="4"/>
        <v>119.2</v>
      </c>
    </row>
    <row r="39" spans="2:27" ht="24" customHeight="1" x14ac:dyDescent="0.15">
      <c r="B39" s="170"/>
      <c r="C39" s="776"/>
      <c r="D39" s="228"/>
      <c r="E39" s="223"/>
      <c r="F39" s="221" t="s">
        <v>233</v>
      </c>
      <c r="G39" s="418">
        <f>+ｱ.燃え殻!$Z$28</f>
        <v>13</v>
      </c>
      <c r="H39" s="418">
        <f>+ｲ.汚泥!$Z$28</f>
        <v>65</v>
      </c>
      <c r="I39" s="418">
        <f>+ｳ.廃油!$Z$28</f>
        <v>1.5</v>
      </c>
      <c r="J39" s="418">
        <f>+ｴ.廃酸!$Z$28</f>
        <v>0</v>
      </c>
      <c r="K39" s="418">
        <f>+ｵ.廃ｱﾙｶﾘ!$Z$28</f>
        <v>0</v>
      </c>
      <c r="L39" s="418">
        <f>+ｶ.廃ﾌﾟﾗ類!$Z$28</f>
        <v>11.4</v>
      </c>
      <c r="M39" s="418">
        <f>+ｷ.紙くず!$Z$28</f>
        <v>0</v>
      </c>
      <c r="N39" s="418">
        <f>+ｸ.木くず!$Z$28</f>
        <v>5</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13</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108.9</v>
      </c>
    </row>
    <row r="40" spans="2:27" ht="24" customHeight="1" x14ac:dyDescent="0.15">
      <c r="B40" s="170"/>
      <c r="C40" s="776"/>
      <c r="D40" s="228"/>
      <c r="E40" s="223"/>
      <c r="F40" s="221" t="s">
        <v>318</v>
      </c>
      <c r="G40" s="418">
        <f>+ｱ.燃え殻!$Z$29</f>
        <v>0</v>
      </c>
      <c r="H40" s="418">
        <f>+ｲ.汚泥!$Z$29</f>
        <v>10</v>
      </c>
      <c r="I40" s="418">
        <f>+ｳ.廃油!$Z$29</f>
        <v>0</v>
      </c>
      <c r="J40" s="418">
        <f>+ｴ.廃酸!$Z$29</f>
        <v>0</v>
      </c>
      <c r="K40" s="418">
        <f>+ｵ.廃ｱﾙｶﾘ!$Z$29</f>
        <v>0</v>
      </c>
      <c r="L40" s="418">
        <f>+ｶ.廃ﾌﾟﾗ類!$Z$29</f>
        <v>0.3</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10.3</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13</v>
      </c>
      <c r="H43" s="427">
        <f>+ｲ.汚泥!$AK$27</f>
        <v>3575</v>
      </c>
      <c r="I43" s="427">
        <f>+ｳ.廃油!$AK$27</f>
        <v>1.5</v>
      </c>
      <c r="J43" s="427">
        <f>+ｴ.廃酸!$AK$27</f>
        <v>0</v>
      </c>
      <c r="K43" s="427">
        <f>+ｵ.廃ｱﾙｶﾘ!$AK$27</f>
        <v>0</v>
      </c>
      <c r="L43" s="427">
        <f>+ｶ.廃ﾌﾟﾗ類!$AK$27</f>
        <v>11.700000000000001</v>
      </c>
      <c r="M43" s="427">
        <f>+ｷ.紙くず!$AK$27</f>
        <v>0</v>
      </c>
      <c r="N43" s="427">
        <f>+ｸ.木くず!$AK$27</f>
        <v>5</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13</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3619.2</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13</v>
      </c>
      <c r="H45" s="433">
        <f>+ｲ.汚泥!$AR$24</f>
        <v>3565</v>
      </c>
      <c r="I45" s="433">
        <f>+ｳ.廃油!$AR$24</f>
        <v>1.5</v>
      </c>
      <c r="J45" s="433">
        <f>+ｴ.廃酸!$AR$24</f>
        <v>0</v>
      </c>
      <c r="K45" s="433">
        <f>+ｵ.廃ｱﾙｶﾘ!$AR$24</f>
        <v>0</v>
      </c>
      <c r="L45" s="433">
        <f>+ｶ.廃ﾌﾟﾗ類!$AR$24</f>
        <v>11.4</v>
      </c>
      <c r="M45" s="433">
        <f>+ｷ.紙くず!$AR$24</f>
        <v>0</v>
      </c>
      <c r="N45" s="433">
        <f>+ｸ.木くず!$AR$24</f>
        <v>5</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13</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3608.9</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26.4</v>
      </c>
      <c r="H55" s="480">
        <f t="shared" ref="H55:Z55" si="10">IF(H9="0",+H19+H20,+H9+H19+H20)</f>
        <v>202027.8</v>
      </c>
      <c r="I55" s="480">
        <f t="shared" si="10"/>
        <v>3.3</v>
      </c>
      <c r="J55" s="480">
        <f t="shared" si="10"/>
        <v>0</v>
      </c>
      <c r="K55" s="480">
        <f t="shared" si="10"/>
        <v>0</v>
      </c>
      <c r="L55" s="480">
        <f t="shared" si="10"/>
        <v>24.400000000000002</v>
      </c>
      <c r="M55" s="480">
        <f t="shared" si="10"/>
        <v>0</v>
      </c>
      <c r="N55" s="480">
        <f t="shared" si="10"/>
        <v>10.5</v>
      </c>
      <c r="O55" s="480">
        <f t="shared" si="10"/>
        <v>0</v>
      </c>
      <c r="P55" s="480">
        <f t="shared" si="10"/>
        <v>0</v>
      </c>
      <c r="Q55" s="480">
        <f t="shared" si="10"/>
        <v>0</v>
      </c>
      <c r="R55" s="480">
        <f t="shared" si="10"/>
        <v>0</v>
      </c>
      <c r="S55" s="480">
        <f t="shared" si="10"/>
        <v>0</v>
      </c>
      <c r="T55" s="480">
        <f t="shared" si="10"/>
        <v>27.5</v>
      </c>
      <c r="U55" s="480">
        <f t="shared" si="10"/>
        <v>0</v>
      </c>
      <c r="V55" s="480">
        <f t="shared" si="10"/>
        <v>0</v>
      </c>
      <c r="W55" s="480">
        <f t="shared" si="10"/>
        <v>0</v>
      </c>
      <c r="X55" s="480">
        <f t="shared" si="10"/>
        <v>0</v>
      </c>
      <c r="Y55" s="480">
        <f t="shared" si="10"/>
        <v>0</v>
      </c>
      <c r="Z55" s="480">
        <f t="shared" si="10"/>
        <v>0</v>
      </c>
      <c r="AA55" s="481">
        <f>+AA9+AA19+AA20</f>
        <v>202119.9</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227"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 年    6月    27日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神奈川県横浜市鶴見区大黒町13-46</v>
      </c>
      <c r="M16" s="851"/>
      <c r="N16" s="851"/>
      <c r="O16" s="851"/>
      <c r="P16" s="851"/>
      <c r="Q16" s="851"/>
      <c r="R16" s="851"/>
      <c r="S16" s="851"/>
      <c r="T16" s="851"/>
      <c r="U16" s="282"/>
    </row>
    <row r="17" spans="1:21" ht="26.25" customHeight="1" x14ac:dyDescent="0.15">
      <c r="C17" s="86"/>
      <c r="I17" s="25"/>
      <c r="J17" s="25" t="s">
        <v>7</v>
      </c>
      <c r="K17" s="25"/>
      <c r="L17" s="851" t="str">
        <f>+表紙!L41</f>
        <v>太平洋製糖株式会社
代表取締役社長　　　森　昌弘</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045-501-0511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太平洋製糖株式会社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2041</v>
      </c>
      <c r="Q25" s="823"/>
      <c r="R25" s="823"/>
      <c r="S25" s="823"/>
      <c r="T25" s="823"/>
      <c r="U25" s="824"/>
    </row>
    <row r="26" spans="1:21" ht="26.25" customHeight="1" x14ac:dyDescent="0.15">
      <c r="C26" s="570" t="s">
        <v>11</v>
      </c>
      <c r="D26" s="571"/>
      <c r="E26" s="572"/>
      <c r="F26" s="838" t="str">
        <f>+表紙!F50</f>
        <v>神奈川県横浜市鶴見区大黒町13-46</v>
      </c>
      <c r="G26" s="839"/>
      <c r="H26" s="839"/>
      <c r="I26" s="839"/>
      <c r="J26" s="839"/>
      <c r="K26" s="839"/>
      <c r="L26" s="839"/>
      <c r="M26" s="839"/>
      <c r="N26" s="341" t="s">
        <v>172</v>
      </c>
      <c r="O26"/>
      <c r="P26"/>
      <c r="Q26" s="833" t="str">
        <f>IF(+表紙!Q50="","",+表紙!Q50)</f>
        <v>045-501-0511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Ｅ09－食料品製造業</v>
      </c>
      <c r="G30" s="826"/>
      <c r="H30" s="826"/>
      <c r="I30" s="826"/>
      <c r="J30" s="826"/>
      <c r="K30" s="826"/>
      <c r="L30" s="32" t="s">
        <v>48</v>
      </c>
      <c r="M30" s="32"/>
      <c r="N30" s="632" t="str">
        <f>IF(COUNTA(表紙!N54)=1,+表紙!N54,"")</f>
        <v>砂糖精製業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104</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6</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103475.7</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〇産業廃棄物量の殆どが生産工程および排水処理施設から排出される汚泥となる。
汚泥は、自社の中間処理施設で脱水し可能な限り水分を除去して減量化に努めている。
〇弊社は受託生産会社であるため、受託量や原料の品質により廃棄量が増減いたします。</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6</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98644.2</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〇自社の中間処理施設の管理および汚泥の水分を下げる管理を継続します。
　①水分測定を行い管理する
　②脱水効果を上げるため凝集剤の変更を検討する
　③副資材（消石灰）使用量の減量化に努める</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〇生産工程および排水処理施設から排出される汚泥は、自社中間処理施設で脱水後 専用タンクに保管します。
〇その他の廃棄物は種類ごとに指定分別場で保管しています。</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〇分別の徹底について引き続き定期的に指導していく。
〇保管場所を定期的に巡回点検し整理していく。また、不十分な場合は指導する。</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〇自社での再生利用は行っておりません。</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〇自社での再生利用は行っておりません。</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f>+表紙!K158</f>
        <v>99710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〇産業廃棄物量の殆どが生産工程および排水処理施設から排出される汚泥となる。
汚泥は、自社の中間処理施設で脱水し可能な限り水分を除去して減量化に努めている。
〇弊社は受託生産会社であるため、受託量や原料の品質により廃棄量が増減いたします。</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95025</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〇自社の中間処理施設の管理および汚泥の水分を下げる管理を継続します。
　①水分測定を行い管理する
　②脱水効果を上げるため凝集剤の変更を検討する
　③副資材（消石灰）使用量の減量化に努める</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3765.7000000000003</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3748.2000000000003</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3619.2</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3608.9</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〇産業廃棄物の処分委託先について、現地を定期的に訪問し確認を行う。
〇産業廃棄物関連業者から処理委託に関して情報収集を行う。</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21" zoomScaleNormal="10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98600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3500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98525</v>
      </c>
      <c r="P18" s="664"/>
      <c r="Q18" s="664"/>
      <c r="R18" s="664"/>
      <c r="S18" s="57" t="s">
        <v>14</v>
      </c>
      <c r="T18"/>
      <c r="U18" s="270"/>
      <c r="V18"/>
      <c r="W18" s="213"/>
      <c r="X18" s="742">
        <f>+ROUND(AG9,1)+ROUND(AG12,1)+ROUND(AG15,1)+AG18</f>
        <v>3500</v>
      </c>
      <c r="Y18" s="743"/>
      <c r="Z18" s="743"/>
      <c r="AA18" s="57" t="s">
        <v>4</v>
      </c>
      <c r="AB18" s="212"/>
      <c r="AC18" s="212"/>
      <c r="AD18" s="709"/>
      <c r="AG18" s="699">
        <f>+ROUND(AN18,1)+ROUND(AN21,1)</f>
        <v>3500</v>
      </c>
      <c r="AH18" s="744"/>
      <c r="AI18" s="744"/>
      <c r="AJ18" s="744"/>
      <c r="AK18" s="49" t="s">
        <v>13</v>
      </c>
      <c r="AL18" s="60"/>
      <c r="AN18" s="324">
        <f>+ROUND(AT16,1)+ROUND(AT17,1)+ROUND(AT18,1)</f>
        <v>3500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95025</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103427.8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3565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99710</v>
      </c>
      <c r="G27" s="712"/>
      <c r="H27" s="214" t="s">
        <v>198</v>
      </c>
      <c r="L27" s="709"/>
      <c r="O27" s="699">
        <f>+Q30+ROUND(Q33,1)</f>
        <v>75</v>
      </c>
      <c r="P27" s="700"/>
      <c r="Q27" s="700"/>
      <c r="R27" s="700"/>
      <c r="S27" s="49" t="s">
        <v>38</v>
      </c>
      <c r="T27" s="70"/>
      <c r="U27" s="70"/>
      <c r="X27" s="68" t="s">
        <v>39</v>
      </c>
      <c r="Y27" s="71"/>
      <c r="AG27" s="58"/>
      <c r="AH27" s="58"/>
      <c r="AI27" s="58"/>
      <c r="AJ27" s="58"/>
      <c r="AK27" s="742">
        <f>+AG18+O27</f>
        <v>3575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65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3717.8</v>
      </c>
      <c r="G29" s="712"/>
      <c r="H29" s="214" t="s">
        <v>198</v>
      </c>
      <c r="L29" s="709"/>
      <c r="O29" s="61"/>
      <c r="P29" s="148"/>
      <c r="Q29" s="56" t="s">
        <v>183</v>
      </c>
      <c r="R29" s="676" t="s">
        <v>33</v>
      </c>
      <c r="S29" s="692"/>
      <c r="T29" s="692"/>
      <c r="U29" s="693"/>
      <c r="V29" s="53"/>
      <c r="W29" s="72"/>
      <c r="X29" s="697" t="s">
        <v>315</v>
      </c>
      <c r="Y29" s="698"/>
      <c r="Z29" s="690">
        <v>10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75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3700.6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1.5</v>
      </c>
      <c r="P27" s="700"/>
      <c r="Q27" s="700"/>
      <c r="R27" s="700"/>
      <c r="S27" s="49" t="s">
        <v>38</v>
      </c>
      <c r="T27" s="70"/>
      <c r="U27" s="70"/>
      <c r="X27" s="68" t="s">
        <v>39</v>
      </c>
      <c r="Y27" s="71"/>
      <c r="AG27" s="58"/>
      <c r="AH27" s="58"/>
      <c r="AI27" s="58"/>
      <c r="AJ27" s="58"/>
      <c r="AK27" s="742">
        <f>+AG18+O27</f>
        <v>1.5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1"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11.700000000000001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12.700000000000001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11.4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11.700000000000001</v>
      </c>
      <c r="P27" s="700"/>
      <c r="Q27" s="700"/>
      <c r="R27" s="700"/>
      <c r="S27" s="49" t="s">
        <v>38</v>
      </c>
      <c r="T27" s="70"/>
      <c r="U27" s="70"/>
      <c r="X27" s="68" t="s">
        <v>39</v>
      </c>
      <c r="Y27" s="71"/>
      <c r="AG27" s="58"/>
      <c r="AH27" s="58"/>
      <c r="AI27" s="58"/>
      <c r="AJ27" s="58"/>
      <c r="AK27" s="742">
        <f>+AG18+O27</f>
        <v>11.700000000000001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11.4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12.700000000000001</v>
      </c>
      <c r="G29" s="712"/>
      <c r="H29" s="214" t="s">
        <v>198</v>
      </c>
      <c r="L29" s="709"/>
      <c r="O29" s="61"/>
      <c r="P29" s="148"/>
      <c r="Q29" s="56" t="s">
        <v>183</v>
      </c>
      <c r="R29" s="676" t="s">
        <v>33</v>
      </c>
      <c r="S29" s="692"/>
      <c r="T29" s="692"/>
      <c r="U29" s="693"/>
      <c r="V29" s="53"/>
      <c r="W29" s="72"/>
      <c r="X29" s="697" t="s">
        <v>315</v>
      </c>
      <c r="Y29" s="698"/>
      <c r="Z29" s="690">
        <v>0.3</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11.700000000000001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12.4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太平洋製糖株式会社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v>
      </c>
      <c r="P27" s="700"/>
      <c r="Q27" s="700"/>
      <c r="R27" s="700"/>
      <c r="S27" s="49" t="s">
        <v>38</v>
      </c>
      <c r="T27" s="70"/>
      <c r="U27" s="70"/>
      <c r="X27" s="68" t="s">
        <v>39</v>
      </c>
      <c r="Y27" s="71"/>
      <c r="AG27" s="58"/>
      <c r="AH27" s="58"/>
      <c r="AI27" s="58"/>
      <c r="AJ27" s="58"/>
      <c r="AK27" s="742">
        <f>+AG18+O27</f>
        <v>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5.5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2025-06-27T08:48:10Z</dcterms:created>
  <dcterms:modified xsi:type="dcterms:W3CDTF">2025-06-27T08:48:11Z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