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8_{34F19438-DB6B-4B3C-ADD1-A6D489D6A643}"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0730" windowHeight="11040" tabRatio="899" firstSheet="12"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O22" i="86"/>
  <c r="N51" i="94" s="1"/>
  <c r="M24" i="94"/>
  <c r="M23" i="94"/>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AA28" i="94"/>
  <c r="H26" i="94"/>
  <c r="H38" i="94"/>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AK31" i="78" s="1"/>
  <c r="L52" i="94" s="1"/>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AK31" i="86" s="1"/>
  <c r="N52" i="94" s="1"/>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<sst xmlns="http://schemas.openxmlformats.org/spreadsheetml/2006/main" count="3181" uniqueCount="463">
  <si>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</si>
  <si>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</si>
  <si>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</si>
  <si>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</si>
  <si>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</si>
  <si>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</si>
  <si>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</si>
  <si>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</si>
  <si>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</si>
  <si>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</si>
  <si>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</si>
  <si>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</si>
  <si>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</si>
  <si>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</si>
  <si>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</si>
  <si>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</si>
  <si>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</si>
  <si>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</si>
  <si>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</si>
  <si>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</si>
  <si>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</si>
  <si>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</si>
  <si>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</si>
  <si>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</si>
  <si>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</si>
  <si>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</si>
  <si>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</si>
  <si>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</si>
  <si>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</si>
  <si>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</si>
  <si>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</si>
  <si>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</si>
  <si>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</si>
  <si>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</si>
  <si>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</si>
  <si>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</si>
  <si>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</si>
  <si>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</si>
  <si>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</si>
  <si>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</si>
  <si>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</si>
  <si>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</si>
  <si>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</si>
  <si>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</si>
  <si>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</si>
  <si>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</si>
  <si>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</si>
  <si>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</si>
  <si>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</si>
  <si>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</si>
  <si>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</si>
  <si>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</si>
  <si>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</si>
  <si>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</si>
  <si>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</si>
  <si>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</si>
  <si>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</si>
  <si>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</si>
  <si>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</si>
  <si>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</si>
  <si>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</si>
  <si>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</si>
  <si>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</si>
  <si>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</si>
  <si>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</si>
  <si>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</si>
  <si>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</si>
  <si>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</si>
  <si>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</si>
  <si>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</si>
  <si>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</si>
  <si>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</si>
  <si>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</si>
  <si>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</si>
  <si>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</si>
  <si>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</si>
  <si>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</si>
  <si>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</si>
  <si>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</si>
  <si>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</si>
  <si>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</si>
  <si>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</si>
  <si>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</si>
  <si>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</si>
  <si>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</si>
  <si>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</si>
  <si>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</si>
  <si>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</si>
  <si>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</si>
  <si>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</si>
  <si>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</si>
  <si>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</si>
  <si>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</si>
  <si>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</si>
  <si>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</si>
  <si>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</si>
  <si>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</si>
  <si>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</si>
  <si>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</si>
  <si>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</si>
  <si>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</si>
  <si>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</si>
  <si>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</si>
  <si>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</si>
  <si>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</si>
  <si>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</si>
  <si>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</si>
  <si>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</si>
  <si>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</si>
  <si>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</si>
  <si>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</si>
  <si>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</si>
  <si>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</si>
  <si>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</si>
  <si>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</si>
  <si>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</si>
  <si>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</si>
  <si>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</si>
  <si>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</si>
  <si>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</si>
  <si>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</si>
  <si>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</si>
  <si>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</si>
  <si>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</si>
  <si>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</si>
  <si>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</si>
  <si>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</si>
  <si>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</si>
  <si>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</si>
  <si>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</si>
  <si>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</si>
  <si>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</si>
  <si>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</si>
  <si>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</si>
  <si>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</si>
  <si>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</si>
  <si>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</si>
  <si>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</si>
  <si>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</si>
  <si>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</si>
  <si>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</si>
  <si>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</si>
  <si>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</si>
  <si>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</si>
  <si>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</si>
  <si>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</si>
  <si>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</si>
  <si>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</si>
  <si>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</si>
  <si>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</si>
  <si>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</si>
  <si>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</si>
  <si>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</si>
  <si>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</si>
  <si>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</si>
  <si>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</si>
  <si>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</si>
  <si>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</si>
  <si>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</si>
  <si>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</si>
  <si>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</si>
  <si>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</si>
  <si>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</si>
  <si>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</si>
  <si>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</si>
  <si>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</si>
  <si>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</si>
  <si>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</si>
  <si>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</si>
  <si>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</si>
  <si>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</si>
  <si>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</si>
  <si>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</si>
  <si>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</si>
  <si>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</si>
  <si>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</si>
  <si>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</si>
  <si>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</si>
  <si>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</si>
  <si>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</si>
  <si>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</si>
  <si>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</si>
  <si>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</si>
  <si>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</si>
  <si>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</si>
  <si>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</si>
  <si>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</si>
  <si>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</si>
  <si>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</si>
  <si>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</si>
  <si>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</si>
  <si>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</si>
  <si>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</si>
  <si>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</si>
  <si>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</si>
  <si>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</si>
  <si>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</si>
  <si>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</si>
  <si>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</si>
  <si>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</si>
  <si>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</si>
  <si>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</si>
  <si>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</si>
  <si>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</si>
  <si>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</si>
  <si>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</si>
  <si>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</si>
  <si>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</si>
  <si>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</si>
  <si>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</si>
  <si>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</si>
  <si>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</si>
  <si>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</si>
  <si>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</si>
  <si>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</si>
  <si>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</si>
  <si>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</si>
  <si>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</si>
  <si>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</si>
  <si>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</si>
  <si>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</si>
  <si>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</si>
  <si>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</si>
  <si>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</si>
  <si>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</si>
  <si>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</si>
  <si>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</si>
  <si>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</si>
  <si>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</si>
  <si>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</si>
  <si>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</si>
  <si>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</si>
  <si>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</si>
  <si>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</si>
  <si>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</si>
  <si>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</si>
  <si>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</si>
  <si>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</si>
  <si>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</si>
  <si>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</si>
  <si>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</si>
  <si>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</si>
  <si>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</si>
  <si>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</si>
  <si>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</si>
  <si>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</si>
  <si>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</si>
  <si>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</si>
  <si>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</si>
  <si>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</si>
  <si>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</si>
  <si>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</si>
  <si>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</si>
  <si>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</si>
  <si>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</si>
  <si>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</si>
  <si>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</si>
  <si>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</si>
  <si>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</si>
  <si>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</si>
  <si>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</si>
  <si>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</si>
  <si>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</si>
  <si>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</si>
  <si>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</si>
  <si>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</si>
  <si>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</si>
  <si>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</si>
  <si>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</si>
  <si>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</si>
  <si>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</si>
  <si>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</si>
  <si>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</si>
  <si>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</si>
  <si>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</si>
  <si>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</si>
  <si>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</si>
  <si>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</si>
  <si>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</si>
  <si>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</si>
  <si>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</si>
  <si>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</si>
  <si>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</si>
  <si>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</si>
  <si>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</si>
  <si>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</si>
  <si>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</si>
  <si>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</si>
  <si>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</si>
  <si>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</si>
  <si>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</si>
  <si>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</si>
  <si>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</si>
  <si>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</si>
  <si>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</si>
  <si>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</si>
  <si>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</si>
  <si>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</si>
  <si>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</si>
  <si>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</si>
  <si>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</si>
  <si>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</si>
  <si>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</si>
  <si>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</si>
  <si>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</si>
  <si>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</si>
  <si>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</si>
  <si>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</si>
  <si>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</si>
  <si>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</si>
  <si>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</si>
  <si>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</si>
  <si>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</si>
  <si>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</si>
  <si>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</si>
  <si>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</si>
  <si>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</si>
  <si>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</si>
  <si>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</si>
  <si>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</si>
  <si>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</si>
  <si>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</si>
  <si>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</si>
  <si>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</si>
  <si>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</si>
  <si>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</si>
  <si>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</si>
  <si>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</si>
  <si>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</si>
  <si>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</si>
  <si>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</si>
  <si>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</si>
  <si>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</si>
  <si>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</si>
  <si>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</si>
  <si>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</si>
  <si>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</si>
  <si>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</si>
  <si>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</si>
  <si>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</si>
  <si>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</si>
  <si>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</si>
  <si>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</si>
  <si>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</si>
  <si>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</si>
  <si>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</si>
  <si>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</si>
  <si>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</si>
  <si>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</si>
  <si>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</si>
  <si>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</si>
  <si>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</si>
  <si>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</si>
  <si>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</si>
  <si>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</si>
  <si>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</si>
  <si>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</si>
  <si>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</si>
  <si>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</si>
  <si>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</si>
  <si>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</si>
  <si>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</si>
  <si>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</si>
  <si>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</si>
  <si>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</si>
  <si>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</si>
  <si>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</si>
  <si>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</si>
  <si>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</si>
  <si>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</si>
  <si>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</si>
  <si>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</si>
  <si>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</si>
  <si>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</si>
  <si>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</si>
  <si>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</si>
  <si>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</si>
  <si>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</si>
  <si>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</si>
  <si>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</si>
  <si>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</si>
  <si>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</si>
  <si>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</si>
  <si>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</si>
  <si>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</si>
  <si>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</si>
  <si>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</si>
  <si>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</si>
  <si>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</si>
  <si>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</si>
  <si>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</si>
  <si>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</si>
  <si>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</si>
  <si>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</si>
  <si>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</si>
  <si>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</si>
  <si>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</si>
  <si>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</si>
  <si>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</si>
  <si>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</si>
  <si>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</si>
  <si>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</si>
  <si>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</si>
  <si>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</si>
  <si>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</si>
  <si>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</si>
  <si>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</si>
  <si>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</si>
  <si>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</si>
  <si>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</si>
  <si>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</si>
  <si>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</si>
  <si>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</si>
  <si>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</si>
  <si>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</si>
  <si>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</si>
  <si>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</si>
  <si>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</si>
  <si>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</si>
  <si>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</si>
  <si>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</si>
  <si>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</si>
  <si>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</si>
  <si>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</si>
  <si>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</si>
  <si>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</si>
  <si>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</si>
  <si>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</si>
  <si>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</si>
  <si>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</si>
  <si>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</si>
  <si>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</si>
  <si>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</si>
  <si>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</si>
  <si>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</si>
  <si>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</si>
  <si>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</si>
  <si>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</si>
  <si>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</si>
  <si>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</si>
  <si>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</si>
  <si>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</si>
  <si>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</si>
  <si>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</si>
  <si>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</si>
  <si>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</si>
  <si>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東京都港区西新橋一丁目１４番１号</t>
    <phoneticPr fontId="3"/>
  </si>
  <si>
    <t>東亞合成株式会社
代表取締役社長　小淵　秀範</t>
    <phoneticPr fontId="3"/>
  </si>
  <si>
    <t>０３－３５９７－７２１５</t>
    <phoneticPr fontId="3"/>
  </si>
  <si>
    <t>東亞合成株式会社　横浜工場</t>
    <phoneticPr fontId="3"/>
  </si>
  <si>
    <t>横浜市鶴見区末広町一丁目７番地</t>
    <phoneticPr fontId="3"/>
  </si>
  <si>
    <t>070-7162-5933</t>
    <phoneticPr fontId="3"/>
  </si>
  <si>
    <t>ソーダ工業</t>
    <phoneticPr fontId="3"/>
  </si>
  <si>
    <t>【汚泥】
廃液処理受託＋社内廃水→中和処理→（汚泥の発生）→脱水→保管→【中間処理委託・一部販売】
→溶融/固化→ケーソン材・路盤材・土壌改良剤
原塩貯槽の点検・整備→塩水マッドの発生→【中間処理委託】固化→路盤材・土壌改良剤
【廃プラスチック】
包装材・塩ビ配管・フィルター材他→分別→保管→【中間処理委託】燃料化・一部再生
【鉄くず/汚泥/ガラス・陶磁器/他】
建設工事→分別・保管→【中間処理委託】破砕→再生原料・セメント・人工砂
【廃酸/廃アルカリ】
苛性ソーダ/塩酸の貯槽の点検整備→廃酸/廃アルカリの発生→【中間処理委託】中和→固化→路盤材・土壌改良剤</t>
    <phoneticPr fontId="3"/>
  </si>
  <si>
    <t>別添-1　廃棄物管理体制図</t>
    <phoneticPr fontId="3"/>
  </si>
  <si>
    <t>産業廃棄物処理施設の適切管理による工程ロスの削減や回収率アップ
不適合購入品の持ち帰りの徹底
購入品の使用後の回収調査・実施</t>
    <phoneticPr fontId="3"/>
  </si>
  <si>
    <t>同上の継続</t>
    <phoneticPr fontId="3"/>
  </si>
  <si>
    <t>産業廃棄物の種類は１０種類、定期的に職場を回り分別に対する教育を実施</t>
    <phoneticPr fontId="3"/>
  </si>
  <si>
    <t>不純物除去による酸化鉄汚泥の有償化
酸化鉄汚泥の利用先の開拓</t>
    <phoneticPr fontId="3"/>
  </si>
  <si>
    <t>脱水施設の適切管理による脱水率の向上</t>
    <phoneticPr fontId="3"/>
  </si>
  <si>
    <t>特になし（非該当）</t>
    <phoneticPr fontId="3"/>
  </si>
  <si>
    <t>定期的な委託先監査による適正処分の確認</t>
    <phoneticPr fontId="3"/>
  </si>
  <si>
    <t>令和  7年  8月 19日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</si>
</sst>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23"/>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24"/>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7344" y="2215753"/>
          <a:ext cx="427831" cy="64452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view="pageBreakPreview" topLeftCell="G70" zoomScale="115" zoomScaleNormal="115" zoomScaleSheetLayoutView="115" workbookViewId="0">
      <selection activeCell="W59" sqref="W59"/>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69" t="s">
        <v>356</v>
      </c>
      <c r="Q28" s="574" t="s">
        <v>114</v>
      </c>
      <c r="R28" s="575"/>
      <c r="S28" s="576"/>
      <c r="T28" s="343" t="s">
        <v>115</v>
      </c>
      <c r="U28" s="290"/>
      <c r="V28" s="290"/>
      <c r="X28" s="21"/>
      <c r="Y28" s="21"/>
      <c r="Z28" s="23"/>
    </row>
    <row r="29" spans="1:27" ht="20.100000000000001" customHeight="1" thickBot="1" x14ac:dyDescent="0.2">
      <c r="A29" s="24">
        <f>+X256</f>
        <v>0</v>
      </c>
      <c r="C29" s="22" t="s">
        <v>238</v>
      </c>
      <c r="P29" s="570"/>
      <c r="Q29" s="571" t="str">
        <f>IF($K$90+1E-25&gt;=1000,"〇","")</f>
        <v>〇</v>
      </c>
      <c r="R29" s="572"/>
      <c r="S29" s="573"/>
      <c r="T29" s="372" t="str">
        <f>IF($K$90+1E-28&lt;1000,"〇","")</f>
        <v/>
      </c>
      <c r="U29" s="448"/>
      <c r="V29" s="21"/>
      <c r="X29" s="21"/>
      <c r="Y29" s="21"/>
      <c r="Z29" s="23"/>
      <c r="AA29" s="329"/>
    </row>
    <row r="30" spans="1:27" ht="13.5" x14ac:dyDescent="0.15">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15">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15" customHeight="1" x14ac:dyDescent="0.15">
      <c r="C34" s="86"/>
      <c r="U34" s="87"/>
      <c r="W34" s="21"/>
      <c r="X34" s="21"/>
      <c r="Y34" s="23"/>
    </row>
    <row r="35" spans="1:25" ht="14.25" x14ac:dyDescent="0.15">
      <c r="C35" s="86"/>
      <c r="P35" s="583" t="s">
        <v>462</v>
      </c>
      <c r="Q35" s="584"/>
      <c r="R35" s="584"/>
      <c r="S35" s="584"/>
      <c r="T35" s="585"/>
      <c r="U35" s="586"/>
      <c r="W35" s="21"/>
      <c r="X35" s="21"/>
      <c r="Y35" s="23"/>
    </row>
    <row r="36" spans="1:25" ht="13.5" x14ac:dyDescent="0.15">
      <c r="C36" s="86"/>
      <c r="S36" s="43"/>
      <c r="T36" s="43"/>
      <c r="U36" s="88"/>
      <c r="W36" s="21"/>
      <c r="X36" s="21"/>
      <c r="Y36" s="23"/>
    </row>
    <row r="37" spans="1:25" ht="13.5" x14ac:dyDescent="0.15">
      <c r="C37" s="581" t="s">
        <v>41</v>
      </c>
      <c r="D37" s="582"/>
      <c r="E37" s="582"/>
      <c r="F37" s="58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87" t="s">
        <v>446</v>
      </c>
      <c r="M40" s="587"/>
      <c r="N40" s="587"/>
      <c r="O40" s="587"/>
      <c r="P40" s="587"/>
      <c r="Q40" s="587"/>
      <c r="R40" s="587"/>
      <c r="S40" s="587"/>
      <c r="T40" s="587"/>
      <c r="U40" s="588"/>
      <c r="W40" s="21"/>
      <c r="X40" s="21"/>
    </row>
    <row r="41" spans="1:25" ht="26.25" customHeight="1" x14ac:dyDescent="0.15">
      <c r="C41" s="86"/>
      <c r="I41" s="25"/>
      <c r="J41" s="25" t="s">
        <v>7</v>
      </c>
      <c r="K41" s="25"/>
      <c r="L41" s="587" t="s">
        <v>447</v>
      </c>
      <c r="M41" s="587"/>
      <c r="N41" s="587"/>
      <c r="O41" s="587"/>
      <c r="P41" s="587"/>
      <c r="Q41" s="587"/>
      <c r="R41" s="587"/>
      <c r="S41" s="587"/>
      <c r="T41" s="587"/>
      <c r="U41" s="588"/>
    </row>
    <row r="42" spans="1:25" x14ac:dyDescent="0.15">
      <c r="C42" s="86"/>
      <c r="L42" s="22" t="s">
        <v>8</v>
      </c>
      <c r="U42" s="87"/>
    </row>
    <row r="43" spans="1:25" ht="13.5" x14ac:dyDescent="0.15">
      <c r="C43" s="86"/>
      <c r="L43" s="26"/>
      <c r="M43" s="26" t="s">
        <v>9</v>
      </c>
      <c r="N43" s="26"/>
      <c r="O43" s="589" t="s">
        <v>448</v>
      </c>
      <c r="P43" s="589"/>
      <c r="Q43" s="589"/>
      <c r="R43" s="589"/>
      <c r="S43" s="589"/>
      <c r="T43" s="589"/>
      <c r="U43" s="590"/>
    </row>
    <row r="44" spans="1:25" x14ac:dyDescent="0.15">
      <c r="C44" s="86"/>
      <c r="L44" s="26"/>
      <c r="M44" s="26"/>
      <c r="N44" s="26"/>
      <c r="U44" s="87"/>
    </row>
    <row r="45" spans="1:25" x14ac:dyDescent="0.15">
      <c r="C45" s="86"/>
      <c r="U45" s="87"/>
    </row>
    <row r="46" spans="1:25" ht="30" customHeight="1" x14ac:dyDescent="0.15">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58"/>
      <c r="E48" s="559"/>
      <c r="F48" s="544" t="s">
        <v>449</v>
      </c>
      <c r="G48" s="545"/>
      <c r="H48" s="545"/>
      <c r="I48" s="546"/>
      <c r="J48" s="546"/>
      <c r="K48" s="546"/>
      <c r="L48" s="546"/>
      <c r="M48" s="546"/>
      <c r="N48" s="546"/>
      <c r="O48" s="546"/>
      <c r="P48" s="563" t="s">
        <v>431</v>
      </c>
      <c r="Q48" s="564"/>
      <c r="R48" s="564"/>
      <c r="S48" s="564"/>
      <c r="T48" s="564"/>
      <c r="U48" s="565"/>
    </row>
    <row r="49" spans="3:23" ht="21.75" customHeight="1" x14ac:dyDescent="0.15">
      <c r="C49" s="560"/>
      <c r="D49" s="561"/>
      <c r="E49" s="562"/>
      <c r="F49" s="547"/>
      <c r="G49" s="548"/>
      <c r="H49" s="548"/>
      <c r="I49" s="548"/>
      <c r="J49" s="548"/>
      <c r="K49" s="548"/>
      <c r="L49" s="548"/>
      <c r="M49" s="548"/>
      <c r="N49" s="548"/>
      <c r="O49" s="548"/>
      <c r="P49" s="566">
        <v>2038</v>
      </c>
      <c r="Q49" s="567"/>
      <c r="R49" s="567"/>
      <c r="S49" s="567"/>
      <c r="T49" s="567"/>
      <c r="U49" s="568"/>
    </row>
    <row r="50" spans="3:23" ht="26.25" customHeight="1" x14ac:dyDescent="0.15">
      <c r="C50" s="538" t="s">
        <v>11</v>
      </c>
      <c r="D50" s="539"/>
      <c r="E50" s="540"/>
      <c r="F50" s="549" t="s">
        <v>450</v>
      </c>
      <c r="G50" s="550"/>
      <c r="H50" s="550"/>
      <c r="I50" s="550"/>
      <c r="J50" s="550"/>
      <c r="K50" s="550"/>
      <c r="L50" s="550"/>
      <c r="M50" s="550"/>
      <c r="N50" s="341" t="s">
        <v>172</v>
      </c>
      <c r="O50" s="449"/>
      <c r="P50" s="450"/>
      <c r="Q50" s="553" t="s">
        <v>451</v>
      </c>
      <c r="R50" s="553"/>
      <c r="S50" s="553"/>
      <c r="T50" s="553"/>
      <c r="U50" s="554"/>
    </row>
    <row r="51" spans="3:23" ht="26.25" customHeight="1" x14ac:dyDescent="0.15">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0" t="s">
        <v>129</v>
      </c>
      <c r="G54" s="631"/>
      <c r="H54" s="631"/>
      <c r="I54" s="631"/>
      <c r="J54" s="631"/>
      <c r="K54" s="631"/>
      <c r="L54" s="32" t="s">
        <v>48</v>
      </c>
      <c r="M54" s="32"/>
      <c r="N54" s="635" t="s">
        <v>452</v>
      </c>
      <c r="O54" s="635"/>
      <c r="P54" s="635"/>
      <c r="Q54" s="635"/>
      <c r="R54" s="635"/>
      <c r="S54" s="635"/>
      <c r="T54" s="635"/>
      <c r="U54" s="636"/>
      <c r="V54" s="28"/>
    </row>
    <row r="55" spans="3:23" ht="27" customHeight="1" x14ac:dyDescent="0.15">
      <c r="C55" s="188"/>
      <c r="D55" s="339" t="s">
        <v>289</v>
      </c>
      <c r="E55" s="347" t="s">
        <v>240</v>
      </c>
      <c r="F55" s="601" t="s">
        <v>278</v>
      </c>
      <c r="G55" s="602"/>
      <c r="H55" s="602"/>
      <c r="I55" s="603"/>
      <c r="J55" s="637" t="s">
        <v>281</v>
      </c>
      <c r="K55" s="638"/>
      <c r="L55" s="638"/>
      <c r="M55" s="639"/>
      <c r="N55" s="599">
        <v>15490</v>
      </c>
      <c r="O55" s="600"/>
      <c r="P55" s="600"/>
      <c r="Q55" s="600"/>
      <c r="R55" s="600"/>
      <c r="S55" s="32" t="s">
        <v>285</v>
      </c>
      <c r="T55" s="32"/>
      <c r="U55" s="198"/>
      <c r="W55" s="28"/>
    </row>
    <row r="56" spans="3:23" ht="27" customHeight="1" x14ac:dyDescent="0.15">
      <c r="C56" s="188"/>
      <c r="D56" s="189"/>
      <c r="E56" s="190"/>
      <c r="F56" s="601" t="s">
        <v>279</v>
      </c>
      <c r="G56" s="602"/>
      <c r="H56" s="602"/>
      <c r="I56" s="603"/>
      <c r="J56" s="637" t="s">
        <v>284</v>
      </c>
      <c r="K56" s="638"/>
      <c r="L56" s="638"/>
      <c r="M56" s="639"/>
      <c r="N56" s="599"/>
      <c r="O56" s="600"/>
      <c r="P56" s="600"/>
      <c r="Q56" s="600"/>
      <c r="R56" s="600"/>
      <c r="S56" s="32" t="s">
        <v>285</v>
      </c>
      <c r="T56" s="32"/>
      <c r="U56" s="198"/>
      <c r="W56" s="28"/>
    </row>
    <row r="57" spans="3:23" ht="27" customHeight="1" x14ac:dyDescent="0.15">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7" t="s">
        <v>283</v>
      </c>
      <c r="K58" s="638"/>
      <c r="L58" s="638"/>
      <c r="M58" s="639"/>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640"/>
      <c r="G60" s="641"/>
      <c r="H60" s="641"/>
      <c r="I60" s="641"/>
      <c r="J60" s="641"/>
      <c r="K60" s="641"/>
      <c r="L60" s="641"/>
      <c r="M60" s="641"/>
      <c r="N60" s="641"/>
      <c r="O60" s="641"/>
      <c r="P60" s="641"/>
      <c r="Q60" s="641"/>
      <c r="R60" s="641"/>
      <c r="S60" s="641"/>
      <c r="T60" s="641"/>
      <c r="U60" s="642"/>
      <c r="W60" s="28"/>
    </row>
    <row r="61" spans="3:23" ht="18" customHeight="1" x14ac:dyDescent="0.15">
      <c r="C61" s="451"/>
      <c r="D61" s="340" t="s">
        <v>290</v>
      </c>
      <c r="E61" s="342" t="s">
        <v>241</v>
      </c>
      <c r="F61" s="632">
        <v>100</v>
      </c>
      <c r="G61" s="633"/>
      <c r="H61" s="633"/>
      <c r="I61" s="633"/>
      <c r="J61" s="633"/>
      <c r="K61" s="633"/>
      <c r="L61" s="633"/>
      <c r="M61" s="633"/>
      <c r="N61" s="633"/>
      <c r="O61" s="633"/>
      <c r="P61" s="633"/>
      <c r="Q61" s="633"/>
      <c r="R61" s="633"/>
      <c r="S61" s="633"/>
      <c r="T61" s="633"/>
      <c r="U61" s="634"/>
      <c r="W61" s="28"/>
    </row>
    <row r="62" spans="3:23" ht="13.9" customHeight="1" x14ac:dyDescent="0.15">
      <c r="C62" s="451"/>
      <c r="D62" s="373"/>
      <c r="E62" s="347"/>
      <c r="F62" s="610" t="s">
        <v>453</v>
      </c>
      <c r="G62" s="611"/>
      <c r="H62" s="611"/>
      <c r="I62" s="611"/>
      <c r="J62" s="611"/>
      <c r="K62" s="611"/>
      <c r="L62" s="611"/>
      <c r="M62" s="611"/>
      <c r="N62" s="611"/>
      <c r="O62" s="611"/>
      <c r="P62" s="611"/>
      <c r="Q62" s="611"/>
      <c r="R62" s="611"/>
      <c r="S62" s="611"/>
      <c r="T62" s="611"/>
      <c r="U62" s="612"/>
      <c r="W62" s="28" t="s">
        <v>445</v>
      </c>
    </row>
    <row r="63" spans="3:23" ht="13.9" customHeight="1" x14ac:dyDescent="0.15">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3.9" customHeight="1" x14ac:dyDescent="0.15">
      <c r="C64" s="451"/>
      <c r="D64" s="374"/>
      <c r="E64" s="643"/>
      <c r="F64" s="499"/>
      <c r="G64" s="500"/>
      <c r="H64" s="500"/>
      <c r="I64" s="500"/>
      <c r="J64" s="500"/>
      <c r="K64" s="500"/>
      <c r="L64" s="500"/>
      <c r="M64" s="500"/>
      <c r="N64" s="500"/>
      <c r="O64" s="500"/>
      <c r="P64" s="500"/>
      <c r="Q64" s="500"/>
      <c r="R64" s="500"/>
      <c r="S64" s="500"/>
      <c r="T64" s="500"/>
      <c r="U64" s="501"/>
      <c r="W64" s="28"/>
    </row>
    <row r="65" spans="3:23" ht="13.9" customHeight="1" x14ac:dyDescent="0.15">
      <c r="C65" s="451"/>
      <c r="D65" s="374"/>
      <c r="E65" s="643"/>
      <c r="F65" s="499"/>
      <c r="G65" s="500"/>
      <c r="H65" s="500"/>
      <c r="I65" s="500"/>
      <c r="J65" s="500"/>
      <c r="K65" s="500"/>
      <c r="L65" s="500"/>
      <c r="M65" s="500"/>
      <c r="N65" s="500"/>
      <c r="O65" s="500"/>
      <c r="P65" s="500"/>
      <c r="Q65" s="500"/>
      <c r="R65" s="500"/>
      <c r="S65" s="500"/>
      <c r="T65" s="500"/>
      <c r="U65" s="501"/>
      <c r="W65" s="28"/>
    </row>
    <row r="66" spans="3:23" ht="13.9" customHeight="1" x14ac:dyDescent="0.15">
      <c r="C66" s="451"/>
      <c r="D66" s="374"/>
      <c r="E66" s="643"/>
      <c r="F66" s="499"/>
      <c r="G66" s="500"/>
      <c r="H66" s="500"/>
      <c r="I66" s="500"/>
      <c r="J66" s="500"/>
      <c r="K66" s="500"/>
      <c r="L66" s="500"/>
      <c r="M66" s="500"/>
      <c r="N66" s="500"/>
      <c r="O66" s="500"/>
      <c r="P66" s="500"/>
      <c r="Q66" s="500"/>
      <c r="R66" s="500"/>
      <c r="S66" s="500"/>
      <c r="T66" s="500"/>
      <c r="U66" s="501"/>
      <c r="W66" s="28"/>
    </row>
    <row r="67" spans="3:23" ht="13.9" customHeight="1" x14ac:dyDescent="0.15">
      <c r="C67" s="451"/>
      <c r="D67" s="644" t="s">
        <v>414</v>
      </c>
      <c r="E67" s="645"/>
      <c r="F67" s="499"/>
      <c r="G67" s="500"/>
      <c r="H67" s="500"/>
      <c r="I67" s="500"/>
      <c r="J67" s="500"/>
      <c r="K67" s="500"/>
      <c r="L67" s="500"/>
      <c r="M67" s="500"/>
      <c r="N67" s="500"/>
      <c r="O67" s="500"/>
      <c r="P67" s="500"/>
      <c r="Q67" s="500"/>
      <c r="R67" s="500"/>
      <c r="S67" s="500"/>
      <c r="T67" s="500"/>
      <c r="U67" s="501"/>
      <c r="W67" s="28"/>
    </row>
    <row r="68" spans="3:23" ht="13.9" customHeight="1" x14ac:dyDescent="0.15">
      <c r="C68" s="451"/>
      <c r="D68" s="646"/>
      <c r="E68" s="645"/>
      <c r="F68" s="499"/>
      <c r="G68" s="500"/>
      <c r="H68" s="500"/>
      <c r="I68" s="500"/>
      <c r="J68" s="500"/>
      <c r="K68" s="500"/>
      <c r="L68" s="500"/>
      <c r="M68" s="500"/>
      <c r="N68" s="500"/>
      <c r="O68" s="500"/>
      <c r="P68" s="500"/>
      <c r="Q68" s="500"/>
      <c r="R68" s="500"/>
      <c r="S68" s="500"/>
      <c r="T68" s="500"/>
      <c r="U68" s="501"/>
      <c r="W68" s="28"/>
    </row>
    <row r="69" spans="3:23" ht="13.9" customHeight="1" x14ac:dyDescent="0.15">
      <c r="C69" s="451"/>
      <c r="D69" s="646"/>
      <c r="E69" s="645"/>
      <c r="F69" s="499"/>
      <c r="G69" s="500"/>
      <c r="H69" s="500"/>
      <c r="I69" s="500"/>
      <c r="J69" s="500"/>
      <c r="K69" s="500"/>
      <c r="L69" s="500"/>
      <c r="M69" s="500"/>
      <c r="N69" s="500"/>
      <c r="O69" s="500"/>
      <c r="P69" s="500"/>
      <c r="Q69" s="500"/>
      <c r="R69" s="500"/>
      <c r="S69" s="500"/>
      <c r="T69" s="500"/>
      <c r="U69" s="501"/>
      <c r="W69" s="28"/>
    </row>
    <row r="70" spans="3:23" ht="13.9" customHeight="1" x14ac:dyDescent="0.15">
      <c r="C70" s="451"/>
      <c r="D70" s="646"/>
      <c r="E70" s="645"/>
      <c r="F70" s="499"/>
      <c r="G70" s="500"/>
      <c r="H70" s="500"/>
      <c r="I70" s="500"/>
      <c r="J70" s="500"/>
      <c r="K70" s="500"/>
      <c r="L70" s="500"/>
      <c r="M70" s="500"/>
      <c r="N70" s="500"/>
      <c r="O70" s="500"/>
      <c r="P70" s="500"/>
      <c r="Q70" s="500"/>
      <c r="R70" s="500"/>
      <c r="S70" s="500"/>
      <c r="T70" s="500"/>
      <c r="U70" s="501"/>
      <c r="W70" s="28"/>
    </row>
    <row r="71" spans="3:23" ht="13.9" customHeight="1" x14ac:dyDescent="0.15">
      <c r="C71" s="451"/>
      <c r="D71" s="646"/>
      <c r="E71" s="645"/>
      <c r="F71" s="499"/>
      <c r="G71" s="500"/>
      <c r="H71" s="500"/>
      <c r="I71" s="500"/>
      <c r="J71" s="500"/>
      <c r="K71" s="500"/>
      <c r="L71" s="500"/>
      <c r="M71" s="500"/>
      <c r="N71" s="500"/>
      <c r="O71" s="500"/>
      <c r="P71" s="500"/>
      <c r="Q71" s="500"/>
      <c r="R71" s="500"/>
      <c r="S71" s="500"/>
      <c r="T71" s="500"/>
      <c r="U71" s="501"/>
      <c r="W71" s="28"/>
    </row>
    <row r="72" spans="3:23" ht="13.9" customHeight="1" x14ac:dyDescent="0.15">
      <c r="C72" s="452"/>
      <c r="D72" s="375"/>
      <c r="E72" s="376"/>
      <c r="F72" s="502"/>
      <c r="G72" s="503"/>
      <c r="H72" s="503"/>
      <c r="I72" s="503"/>
      <c r="J72" s="503"/>
      <c r="K72" s="503"/>
      <c r="L72" s="503"/>
      <c r="M72" s="503"/>
      <c r="N72" s="503"/>
      <c r="O72" s="503"/>
      <c r="P72" s="503"/>
      <c r="Q72" s="503"/>
      <c r="R72" s="503"/>
      <c r="S72" s="503"/>
      <c r="T72" s="503"/>
      <c r="U72" s="504"/>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604" t="s">
        <v>454</v>
      </c>
      <c r="E77" s="605"/>
      <c r="F77" s="605"/>
      <c r="G77" s="605"/>
      <c r="H77" s="605"/>
      <c r="I77" s="605"/>
      <c r="J77" s="605"/>
      <c r="K77" s="605"/>
      <c r="L77" s="605"/>
      <c r="M77" s="605"/>
      <c r="N77" s="605"/>
      <c r="O77" s="605"/>
      <c r="P77" s="605"/>
      <c r="Q77" s="605"/>
      <c r="R77" s="605"/>
      <c r="S77" s="605"/>
      <c r="T77" s="605"/>
      <c r="U77" s="606"/>
      <c r="W77" s="28" t="s">
        <v>445</v>
      </c>
    </row>
    <row r="78" spans="3:23" ht="13.9"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3.9"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3.9"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3.9"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3.9"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3.9"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3.9"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3.9"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3.9"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3"/>
      <c r="E89" s="592"/>
      <c r="F89" s="180" t="s">
        <v>252</v>
      </c>
      <c r="G89" s="37"/>
      <c r="H89" s="37"/>
      <c r="I89" s="37"/>
      <c r="J89" s="37"/>
      <c r="K89" s="617">
        <f>+COUNTIF(別紙!G9:Z9,"&gt;0")</f>
        <v>8</v>
      </c>
      <c r="L89" s="617"/>
      <c r="M89" s="617"/>
      <c r="N89" s="35" t="s">
        <v>47</v>
      </c>
      <c r="O89" s="35"/>
      <c r="P89" s="455"/>
      <c r="Q89" s="613" t="s">
        <v>353</v>
      </c>
      <c r="R89" s="613"/>
      <c r="S89" s="613"/>
      <c r="T89" s="613"/>
      <c r="U89" s="614"/>
      <c r="V89" s="292"/>
      <c r="W89" s="292"/>
      <c r="Y89" s="28"/>
    </row>
    <row r="90" spans="1:29" ht="18" customHeight="1" x14ac:dyDescent="0.15">
      <c r="A90" s="24">
        <v>6</v>
      </c>
      <c r="C90" s="618"/>
      <c r="D90" s="623"/>
      <c r="E90" s="592"/>
      <c r="F90" s="186" t="s">
        <v>200</v>
      </c>
      <c r="G90" s="193"/>
      <c r="H90" s="193"/>
      <c r="I90" s="193"/>
      <c r="J90" s="193"/>
      <c r="K90" s="596">
        <f>+別紙!AA9</f>
        <v>1272.8000000000002</v>
      </c>
      <c r="L90" s="596"/>
      <c r="M90" s="596"/>
      <c r="N90" s="596"/>
      <c r="O90" s="596"/>
      <c r="P90" s="193" t="s">
        <v>291</v>
      </c>
      <c r="Q90" s="615"/>
      <c r="R90" s="615"/>
      <c r="S90" s="615"/>
      <c r="T90" s="615"/>
      <c r="U90" s="616"/>
      <c r="V90" s="292"/>
      <c r="W90" s="292"/>
      <c r="X90" s="594"/>
      <c r="Y90" s="594"/>
      <c r="Z90" s="594"/>
      <c r="AA90" s="594"/>
      <c r="AB90" s="594"/>
      <c r="AC90" s="594"/>
    </row>
    <row r="91" spans="1:29" ht="13.9" customHeight="1" x14ac:dyDescent="0.15">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618"/>
      <c r="D94" s="623"/>
      <c r="E94" s="592"/>
      <c r="F94" s="499" t="s">
        <v>455</v>
      </c>
      <c r="G94" s="500"/>
      <c r="H94" s="500"/>
      <c r="I94" s="500"/>
      <c r="J94" s="500"/>
      <c r="K94" s="500"/>
      <c r="L94" s="500"/>
      <c r="M94" s="500"/>
      <c r="N94" s="500"/>
      <c r="O94" s="500"/>
      <c r="P94" s="500"/>
      <c r="Q94" s="500"/>
      <c r="R94" s="500"/>
      <c r="S94" s="500"/>
      <c r="T94" s="500"/>
      <c r="U94" s="501"/>
      <c r="V94" s="164"/>
      <c r="W94" s="165"/>
      <c r="X94" s="165"/>
      <c r="Y94" s="165"/>
    </row>
    <row r="95" spans="1:29" ht="13.9" customHeight="1" x14ac:dyDescent="0.15">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3.9" customHeight="1" x14ac:dyDescent="0.15">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3.9" customHeight="1" x14ac:dyDescent="0.15">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3.9" customHeight="1" x14ac:dyDescent="0.15">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3.9" customHeight="1" x14ac:dyDescent="0.15">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3.9" customHeight="1" x14ac:dyDescent="0.15">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3.9" customHeight="1" x14ac:dyDescent="0.15">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3.9" customHeight="1" x14ac:dyDescent="0.15">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15">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494"/>
      <c r="E104" s="497"/>
      <c r="F104" s="180" t="s">
        <v>252</v>
      </c>
      <c r="G104" s="37"/>
      <c r="H104" s="37"/>
      <c r="I104" s="37"/>
      <c r="J104" s="37"/>
      <c r="K104" s="595">
        <f>+COUNTIF(別紙!G19:Z19,"&gt;0")</f>
        <v>8</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494"/>
      <c r="E105" s="497"/>
      <c r="F105" s="186" t="s">
        <v>200</v>
      </c>
      <c r="G105" s="193"/>
      <c r="H105" s="193"/>
      <c r="I105" s="193"/>
      <c r="J105" s="193"/>
      <c r="K105" s="596">
        <f>+別紙!AA19</f>
        <v>1333.2</v>
      </c>
      <c r="L105" s="596"/>
      <c r="M105" s="596"/>
      <c r="N105" s="596"/>
      <c r="O105" s="596"/>
      <c r="P105" s="457" t="s">
        <v>291</v>
      </c>
      <c r="Q105" s="615"/>
      <c r="R105" s="615"/>
      <c r="S105" s="615"/>
      <c r="T105" s="615"/>
      <c r="U105" s="616"/>
      <c r="V105" s="292"/>
      <c r="W105" s="292"/>
      <c r="X105" s="102"/>
    </row>
    <row r="106" spans="1:27" ht="13.9" customHeight="1" x14ac:dyDescent="0.15">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619"/>
      <c r="D109" s="494"/>
      <c r="E109" s="497"/>
      <c r="F109" s="499" t="s">
        <v>456</v>
      </c>
      <c r="G109" s="500"/>
      <c r="H109" s="500"/>
      <c r="I109" s="500"/>
      <c r="J109" s="500"/>
      <c r="K109" s="500"/>
      <c r="L109" s="500"/>
      <c r="M109" s="500"/>
      <c r="N109" s="500"/>
      <c r="O109" s="500"/>
      <c r="P109" s="500"/>
      <c r="Q109" s="500"/>
      <c r="R109" s="500"/>
      <c r="S109" s="500"/>
      <c r="T109" s="500"/>
      <c r="U109" s="501"/>
      <c r="V109" s="179"/>
      <c r="W109" s="165"/>
      <c r="X109" s="165"/>
      <c r="Y109" s="165"/>
    </row>
    <row r="110" spans="1:27" ht="13.9" customHeight="1" x14ac:dyDescent="0.15">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3.9" customHeight="1" x14ac:dyDescent="0.15">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3.9" customHeight="1" x14ac:dyDescent="0.15">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3.9" customHeight="1" x14ac:dyDescent="0.15">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3.9" customHeight="1" x14ac:dyDescent="0.15">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3.9" customHeight="1" x14ac:dyDescent="0.15">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3.9" customHeight="1" x14ac:dyDescent="0.15">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3.9" customHeight="1" x14ac:dyDescent="0.15">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494"/>
      <c r="E120" s="497"/>
      <c r="F120" s="499" t="s">
        <v>457</v>
      </c>
      <c r="G120" s="500"/>
      <c r="H120" s="500"/>
      <c r="I120" s="500"/>
      <c r="J120" s="500"/>
      <c r="K120" s="500"/>
      <c r="L120" s="500"/>
      <c r="M120" s="500"/>
      <c r="N120" s="500"/>
      <c r="O120" s="500"/>
      <c r="P120" s="500"/>
      <c r="Q120" s="500"/>
      <c r="R120" s="500"/>
      <c r="S120" s="500"/>
      <c r="T120" s="500"/>
      <c r="U120" s="501"/>
      <c r="V120" s="179"/>
      <c r="W120" s="165"/>
      <c r="X120" s="165"/>
      <c r="Y120" s="165"/>
    </row>
    <row r="121" spans="3:27" ht="13.9" customHeight="1" x14ac:dyDescent="0.15">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3.9" customHeight="1" x14ac:dyDescent="0.15">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3.9" customHeight="1" x14ac:dyDescent="0.15">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3.9" customHeight="1" x14ac:dyDescent="0.15">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494"/>
      <c r="E126" s="497"/>
      <c r="F126" s="499" t="s">
        <v>456</v>
      </c>
      <c r="G126" s="500"/>
      <c r="H126" s="500"/>
      <c r="I126" s="500"/>
      <c r="J126" s="500"/>
      <c r="K126" s="500"/>
      <c r="L126" s="500"/>
      <c r="M126" s="500"/>
      <c r="N126" s="500"/>
      <c r="O126" s="500"/>
      <c r="P126" s="500"/>
      <c r="Q126" s="500"/>
      <c r="R126" s="500"/>
      <c r="S126" s="500"/>
      <c r="T126" s="500"/>
      <c r="U126" s="501"/>
      <c r="V126" s="179"/>
      <c r="W126" s="165"/>
      <c r="X126" s="165"/>
      <c r="Y126" s="165"/>
    </row>
    <row r="127" spans="3:27" ht="13.9" customHeight="1" x14ac:dyDescent="0.15">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3.9" customHeight="1" x14ac:dyDescent="0.15">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3.9" customHeight="1" x14ac:dyDescent="0.15">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3.9" customHeight="1" x14ac:dyDescent="0.15">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3.9"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spans="3:27" ht="13.9" customHeight="1" x14ac:dyDescent="0.15">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494"/>
      <c r="E136" s="508"/>
      <c r="F136" s="499" t="s">
        <v>458</v>
      </c>
      <c r="G136" s="500"/>
      <c r="H136" s="500"/>
      <c r="I136" s="500"/>
      <c r="J136" s="500"/>
      <c r="K136" s="500"/>
      <c r="L136" s="500"/>
      <c r="M136" s="500"/>
      <c r="N136" s="500"/>
      <c r="O136" s="500"/>
      <c r="P136" s="500"/>
      <c r="Q136" s="500"/>
      <c r="R136" s="500"/>
      <c r="S136" s="500"/>
      <c r="T136" s="500"/>
      <c r="U136" s="501"/>
      <c r="V136" s="164"/>
      <c r="W136" s="165"/>
      <c r="X136" s="165"/>
      <c r="Y136" s="165"/>
    </row>
    <row r="137" spans="3:27" ht="13.9" customHeight="1" x14ac:dyDescent="0.15">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3.9" customHeight="1" x14ac:dyDescent="0.15">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3.9" customHeight="1" x14ac:dyDescent="0.15">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3.9" customHeight="1" x14ac:dyDescent="0.15">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3.9" customHeight="1" x14ac:dyDescent="0.15">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3.9" customHeight="1" x14ac:dyDescent="0.15">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3.9" customHeight="1" x14ac:dyDescent="0.15">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3.9"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494"/>
      <c r="E147" s="497"/>
      <c r="F147" s="499" t="s">
        <v>456</v>
      </c>
      <c r="G147" s="500"/>
      <c r="H147" s="500"/>
      <c r="I147" s="500"/>
      <c r="J147" s="500"/>
      <c r="K147" s="500"/>
      <c r="L147" s="500"/>
      <c r="M147" s="500"/>
      <c r="N147" s="500"/>
      <c r="O147" s="500"/>
      <c r="P147" s="500"/>
      <c r="Q147" s="500"/>
      <c r="R147" s="500"/>
      <c r="S147" s="500"/>
      <c r="T147" s="500"/>
      <c r="U147" s="501"/>
      <c r="V147" s="164"/>
      <c r="W147" s="165"/>
      <c r="X147" s="165"/>
      <c r="Y147" s="165"/>
    </row>
    <row r="148" spans="3:27" ht="13.9" customHeight="1" x14ac:dyDescent="0.15">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3.9" customHeight="1" x14ac:dyDescent="0.15">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3.9" customHeight="1" x14ac:dyDescent="0.15">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3.9" customHeight="1" x14ac:dyDescent="0.15">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3.9" customHeight="1" x14ac:dyDescent="0.15">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3.9" customHeight="1" x14ac:dyDescent="0.15">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3.9" customHeight="1" x14ac:dyDescent="0.15">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7.9" customHeight="1" x14ac:dyDescent="0.15">
      <c r="C158" s="195"/>
      <c r="D158" s="494"/>
      <c r="E158" s="497"/>
      <c r="F158" s="505" t="s">
        <v>258</v>
      </c>
      <c r="G158" s="506"/>
      <c r="H158" s="506"/>
      <c r="I158" s="506"/>
      <c r="J158" s="506"/>
      <c r="K158" s="492">
        <f>+別紙!AA12</f>
        <v>668.5</v>
      </c>
      <c r="L158" s="492"/>
      <c r="M158" s="492"/>
      <c r="N158" s="492"/>
      <c r="O158" s="492"/>
      <c r="P158" s="196" t="s">
        <v>13</v>
      </c>
      <c r="Q158" s="522" t="s">
        <v>255</v>
      </c>
      <c r="R158" s="522"/>
      <c r="S158" s="522"/>
      <c r="T158" s="522"/>
      <c r="U158" s="523"/>
      <c r="V158" s="292"/>
      <c r="W158" s="292"/>
      <c r="X158" s="179"/>
      <c r="Y158" s="165"/>
      <c r="Z158" s="165"/>
      <c r="AA158" s="165"/>
    </row>
    <row r="159" spans="3:27" ht="13.9"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494"/>
      <c r="E160" s="497"/>
      <c r="F160" s="499" t="s">
        <v>459</v>
      </c>
      <c r="G160" s="500"/>
      <c r="H160" s="500"/>
      <c r="I160" s="500"/>
      <c r="J160" s="500"/>
      <c r="K160" s="500"/>
      <c r="L160" s="500"/>
      <c r="M160" s="500"/>
      <c r="N160" s="500"/>
      <c r="O160" s="500"/>
      <c r="P160" s="500"/>
      <c r="Q160" s="500"/>
      <c r="R160" s="500"/>
      <c r="S160" s="500"/>
      <c r="T160" s="500"/>
      <c r="U160" s="501"/>
      <c r="V160" s="164"/>
      <c r="W160" s="165"/>
      <c r="X160" s="165"/>
      <c r="Y160" s="165"/>
    </row>
    <row r="161" spans="3:27" ht="13.9" customHeight="1" x14ac:dyDescent="0.15">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3.9" customHeight="1" x14ac:dyDescent="0.15">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3.9" customHeight="1" x14ac:dyDescent="0.15">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3.9" customHeight="1" x14ac:dyDescent="0.15">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3.9" customHeight="1" x14ac:dyDescent="0.15">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3.9" customHeight="1" x14ac:dyDescent="0.15">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3.9" customHeight="1" x14ac:dyDescent="0.15">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3.9"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7.9" customHeight="1" x14ac:dyDescent="0.15">
      <c r="C170" s="195"/>
      <c r="D170" s="494"/>
      <c r="E170" s="497"/>
      <c r="F170" s="505" t="s">
        <v>262</v>
      </c>
      <c r="G170" s="506"/>
      <c r="H170" s="506"/>
      <c r="I170" s="506"/>
      <c r="J170" s="506"/>
      <c r="K170" s="492">
        <f>+別紙!AA27</f>
        <v>720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494"/>
      <c r="E172" s="497"/>
      <c r="F172" s="499" t="s">
        <v>456</v>
      </c>
      <c r="G172" s="500"/>
      <c r="H172" s="500"/>
      <c r="I172" s="500"/>
      <c r="J172" s="500"/>
      <c r="K172" s="500"/>
      <c r="L172" s="500"/>
      <c r="M172" s="500"/>
      <c r="N172" s="500"/>
      <c r="O172" s="500"/>
      <c r="P172" s="500"/>
      <c r="Q172" s="500"/>
      <c r="R172" s="500"/>
      <c r="S172" s="500"/>
      <c r="T172" s="500"/>
      <c r="U172" s="501"/>
      <c r="V172" s="164"/>
      <c r="W172" s="165"/>
      <c r="X172" s="165"/>
      <c r="Y172" s="165"/>
    </row>
    <row r="173" spans="3:27" ht="13.9" customHeight="1" x14ac:dyDescent="0.15">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3.9" customHeight="1" x14ac:dyDescent="0.15">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3.9" customHeight="1" x14ac:dyDescent="0.15">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3.9" customHeight="1" x14ac:dyDescent="0.15">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3.9" customHeight="1" x14ac:dyDescent="0.15">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3.9" customHeight="1" x14ac:dyDescent="0.15">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3.9" customHeight="1" x14ac:dyDescent="0.15">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3.9" customHeight="1" x14ac:dyDescent="0.15">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494"/>
      <c r="E185" s="508"/>
      <c r="F185" s="499" t="s">
        <v>460</v>
      </c>
      <c r="G185" s="500"/>
      <c r="H185" s="500"/>
      <c r="I185" s="500"/>
      <c r="J185" s="500"/>
      <c r="K185" s="500"/>
      <c r="L185" s="500"/>
      <c r="M185" s="500"/>
      <c r="N185" s="500"/>
      <c r="O185" s="500"/>
      <c r="P185" s="500"/>
      <c r="Q185" s="500"/>
      <c r="R185" s="500"/>
      <c r="S185" s="500"/>
      <c r="T185" s="500"/>
      <c r="U185" s="501"/>
      <c r="V185" s="164"/>
      <c r="W185" s="165"/>
      <c r="X185" s="165"/>
      <c r="Y185" s="165"/>
    </row>
    <row r="186" spans="3:27" ht="13.9" customHeight="1" x14ac:dyDescent="0.15">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3.9" customHeight="1" x14ac:dyDescent="0.15">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3.9" customHeight="1" x14ac:dyDescent="0.15">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3.9" customHeight="1" x14ac:dyDescent="0.15">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3.9" customHeight="1" x14ac:dyDescent="0.15">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3.9" customHeight="1" x14ac:dyDescent="0.15">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3.9" customHeight="1" x14ac:dyDescent="0.15">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3.9" customHeight="1" x14ac:dyDescent="0.15">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494"/>
      <c r="E197" s="497"/>
      <c r="F197" s="499" t="s">
        <v>460</v>
      </c>
      <c r="G197" s="500"/>
      <c r="H197" s="500"/>
      <c r="I197" s="500"/>
      <c r="J197" s="500"/>
      <c r="K197" s="500"/>
      <c r="L197" s="500"/>
      <c r="M197" s="500"/>
      <c r="N197" s="500"/>
      <c r="O197" s="500"/>
      <c r="P197" s="500"/>
      <c r="Q197" s="500"/>
      <c r="R197" s="500"/>
      <c r="S197" s="500"/>
      <c r="T197" s="500"/>
      <c r="U197" s="501"/>
      <c r="V197" s="164"/>
      <c r="W197" s="165"/>
      <c r="X197" s="165"/>
      <c r="Y197" s="165"/>
    </row>
    <row r="198" spans="3:27" ht="13.9" customHeight="1" x14ac:dyDescent="0.15">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3.9" customHeight="1" x14ac:dyDescent="0.15">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3.9" customHeight="1" x14ac:dyDescent="0.15">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3.9" customHeight="1" x14ac:dyDescent="0.15">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3.9" customHeight="1" x14ac:dyDescent="0.15">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3.9" customHeight="1" x14ac:dyDescent="0.15">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3.9" customHeight="1" x14ac:dyDescent="0.15">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3.9" customHeight="1" x14ac:dyDescent="0.15">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494"/>
      <c r="E208" s="497"/>
      <c r="F208" s="511" t="s">
        <v>267</v>
      </c>
      <c r="G208" s="512"/>
      <c r="H208" s="512"/>
      <c r="I208" s="512"/>
      <c r="J208" s="512"/>
      <c r="K208" s="492">
        <f>+別紙!AA14</f>
        <v>595.80000000000007</v>
      </c>
      <c r="L208" s="492"/>
      <c r="M208" s="492"/>
      <c r="N208" s="492"/>
      <c r="O208" s="492"/>
      <c r="P208" s="198" t="s">
        <v>13</v>
      </c>
      <c r="Q208" s="513" t="s">
        <v>365</v>
      </c>
      <c r="R208" s="514"/>
      <c r="S208" s="514"/>
      <c r="T208" s="514"/>
      <c r="U208" s="515"/>
      <c r="V208" s="164"/>
      <c r="W208" s="165"/>
      <c r="X208" s="165"/>
      <c r="Y208" s="165"/>
    </row>
    <row r="209" spans="3:26" ht="43.15" customHeight="1" x14ac:dyDescent="0.15">
      <c r="C209" s="195"/>
      <c r="D209" s="494"/>
      <c r="E209" s="497"/>
      <c r="F209" s="263"/>
      <c r="G209" s="505" t="s">
        <v>223</v>
      </c>
      <c r="H209" s="506"/>
      <c r="I209" s="506"/>
      <c r="J209" s="506"/>
      <c r="K209" s="492">
        <f>+別紙!AA15</f>
        <v>595.80000000000007</v>
      </c>
      <c r="L209" s="492"/>
      <c r="M209" s="492"/>
      <c r="N209" s="492"/>
      <c r="O209" s="492"/>
      <c r="P209" s="346" t="s">
        <v>13</v>
      </c>
      <c r="Q209" s="516"/>
      <c r="R209" s="517"/>
      <c r="S209" s="517"/>
      <c r="T209" s="517"/>
      <c r="U209" s="518"/>
      <c r="V209" s="164"/>
      <c r="W209" s="165"/>
      <c r="X209" s="165"/>
      <c r="Y209" s="165"/>
    </row>
    <row r="210" spans="3:26" ht="43.15" customHeight="1" x14ac:dyDescent="0.15">
      <c r="C210" s="195"/>
      <c r="D210" s="494"/>
      <c r="E210" s="497"/>
      <c r="F210" s="263"/>
      <c r="G210" s="505" t="s">
        <v>224</v>
      </c>
      <c r="H210" s="506"/>
      <c r="I210" s="506"/>
      <c r="J210" s="506"/>
      <c r="K210" s="492">
        <f>+別紙!AA16</f>
        <v>595.80000000000007</v>
      </c>
      <c r="L210" s="492"/>
      <c r="M210" s="492"/>
      <c r="N210" s="492"/>
      <c r="O210" s="492"/>
      <c r="P210" s="346" t="s">
        <v>13</v>
      </c>
      <c r="Q210" s="516"/>
      <c r="R210" s="517"/>
      <c r="S210" s="517"/>
      <c r="T210" s="517"/>
      <c r="U210" s="518"/>
      <c r="V210" s="164"/>
      <c r="W210" s="165"/>
      <c r="X210" s="165"/>
      <c r="Y210" s="165"/>
    </row>
    <row r="211" spans="3:26" ht="43.15" customHeight="1" x14ac:dyDescent="0.15">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15" customHeight="1" x14ac:dyDescent="0.15">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spans="3:26" ht="13.9"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494"/>
      <c r="E214" s="497"/>
      <c r="F214" s="499" t="s">
        <v>461</v>
      </c>
      <c r="G214" s="500"/>
      <c r="H214" s="500"/>
      <c r="I214" s="500"/>
      <c r="J214" s="500"/>
      <c r="K214" s="500"/>
      <c r="L214" s="500"/>
      <c r="M214" s="500"/>
      <c r="N214" s="500"/>
      <c r="O214" s="500"/>
      <c r="P214" s="500"/>
      <c r="Q214" s="500"/>
      <c r="R214" s="500"/>
      <c r="S214" s="500"/>
      <c r="T214" s="500"/>
      <c r="U214" s="501"/>
      <c r="V214" s="164"/>
      <c r="W214" s="165"/>
      <c r="X214" s="165"/>
      <c r="Y214" s="165"/>
    </row>
    <row r="215" spans="3:26" ht="13.9" customHeight="1" x14ac:dyDescent="0.15">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3.9" customHeight="1" x14ac:dyDescent="0.15">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3.9" customHeight="1" x14ac:dyDescent="0.15">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3.9" customHeight="1" x14ac:dyDescent="0.15">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3.9" customHeight="1" x14ac:dyDescent="0.15">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3.9" customHeight="1" x14ac:dyDescent="0.15">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3.9" customHeight="1" x14ac:dyDescent="0.15">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3.9" customHeight="1" x14ac:dyDescent="0.15">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11" t="s">
        <v>267</v>
      </c>
      <c r="G225" s="512"/>
      <c r="H225" s="512"/>
      <c r="I225" s="512"/>
      <c r="J225" s="512"/>
      <c r="K225" s="492">
        <f>+別紙!AA43</f>
        <v>613.20000000000005</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15">
      <c r="C226" s="195"/>
      <c r="D226" s="494"/>
      <c r="E226" s="497"/>
      <c r="F226" s="263"/>
      <c r="G226" s="505" t="s">
        <v>223</v>
      </c>
      <c r="H226" s="506"/>
      <c r="I226" s="506"/>
      <c r="J226" s="506"/>
      <c r="K226" s="492">
        <f>+別紙!AA44</f>
        <v>609</v>
      </c>
      <c r="L226" s="492"/>
      <c r="M226" s="492"/>
      <c r="N226" s="492"/>
      <c r="O226" s="492"/>
      <c r="P226" s="346" t="s">
        <v>13</v>
      </c>
      <c r="Q226" s="516"/>
      <c r="R226" s="517"/>
      <c r="S226" s="517"/>
      <c r="T226" s="517"/>
      <c r="U226" s="518"/>
      <c r="V226" s="98"/>
      <c r="W226" s="98"/>
      <c r="X226" s="179"/>
      <c r="Y226" s="165"/>
      <c r="Z226" s="165"/>
      <c r="AA226" s="165"/>
    </row>
    <row r="227" spans="3:27" ht="45" customHeight="1" x14ac:dyDescent="0.15">
      <c r="C227" s="195"/>
      <c r="D227" s="494"/>
      <c r="E227" s="497"/>
      <c r="F227" s="263"/>
      <c r="G227" s="505" t="s">
        <v>224</v>
      </c>
      <c r="H227" s="506"/>
      <c r="I227" s="506"/>
      <c r="J227" s="506"/>
      <c r="K227" s="492">
        <f>+別紙!AA45</f>
        <v>612</v>
      </c>
      <c r="L227" s="492"/>
      <c r="M227" s="492"/>
      <c r="N227" s="492"/>
      <c r="O227" s="492"/>
      <c r="P227" s="346" t="s">
        <v>13</v>
      </c>
      <c r="Q227" s="516"/>
      <c r="R227" s="517"/>
      <c r="S227" s="517"/>
      <c r="T227" s="517"/>
      <c r="U227" s="518"/>
      <c r="V227" s="98"/>
      <c r="W227" s="98"/>
      <c r="X227" s="179"/>
      <c r="Y227" s="165"/>
      <c r="Z227" s="165"/>
      <c r="AA227" s="165"/>
    </row>
    <row r="228" spans="3:27" ht="45" customHeight="1" x14ac:dyDescent="0.15">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15">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3.9"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494"/>
      <c r="E231" s="497"/>
      <c r="F231" s="499" t="s">
        <v>456</v>
      </c>
      <c r="G231" s="500"/>
      <c r="H231" s="500"/>
      <c r="I231" s="500"/>
      <c r="J231" s="500"/>
      <c r="K231" s="500"/>
      <c r="L231" s="500"/>
      <c r="M231" s="500"/>
      <c r="N231" s="500"/>
      <c r="O231" s="500"/>
      <c r="P231" s="500"/>
      <c r="Q231" s="500"/>
      <c r="R231" s="500"/>
      <c r="S231" s="500"/>
      <c r="T231" s="500"/>
      <c r="U231" s="501"/>
      <c r="V231" s="164"/>
      <c r="W231" s="165"/>
      <c r="X231" s="165"/>
      <c r="Y231" s="165"/>
    </row>
    <row r="232" spans="3:27" ht="13.9" customHeight="1" x14ac:dyDescent="0.15">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3.9" customHeight="1" x14ac:dyDescent="0.15">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3.9" customHeight="1" x14ac:dyDescent="0.15">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3.9" customHeight="1" x14ac:dyDescent="0.15">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3.9" customHeight="1" x14ac:dyDescent="0.15">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3.9" customHeight="1" x14ac:dyDescent="0.15">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3.9" customHeight="1" x14ac:dyDescent="0.15">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3.9" customHeight="1" x14ac:dyDescent="0.15">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0.9"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0.9"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150000000000006"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0.9"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東亞合成株式会社　横浜工場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東亞合成株式会社　横浜工場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東亞合成株式会社　横浜工場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topLeftCell="A7"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東亞合成株式会社　横浜工場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J18" workbookViewId="0">
      <selection activeCell="U19" sqref="U1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東亞合成株式会社　横浜工場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3" workbookViewId="0">
      <selection activeCell="F24" sqref="F24:G2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東亞合成株式会社　横浜工場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5</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4.7</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4</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5</v>
      </c>
      <c r="P27" s="718"/>
      <c r="Q27" s="718"/>
      <c r="R27" s="718"/>
      <c r="S27" s="49" t="s">
        <v>38</v>
      </c>
      <c r="T27" s="70"/>
      <c r="U27" s="70"/>
      <c r="X27" s="68" t="s">
        <v>39</v>
      </c>
      <c r="Y27" s="71"/>
      <c r="AG27" s="58"/>
      <c r="AH27" s="58"/>
      <c r="AI27" s="58"/>
      <c r="AJ27" s="58"/>
      <c r="AK27" s="668">
        <f>+AG18+O27</f>
        <v>5</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4</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4.7</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4.7</v>
      </c>
      <c r="G30" s="674"/>
      <c r="H30" s="214" t="s">
        <v>198</v>
      </c>
      <c r="L30" s="682"/>
      <c r="O30" s="61"/>
      <c r="Q30" s="684">
        <f>+ROUND(Z28,1)+ROUND(Z29,1)+ROUND(Z30,1)</f>
        <v>4</v>
      </c>
      <c r="R30" s="718"/>
      <c r="S30" s="718"/>
      <c r="T30" s="718"/>
      <c r="U30" s="49" t="s">
        <v>16</v>
      </c>
      <c r="X30" s="726" t="s">
        <v>186</v>
      </c>
      <c r="Y30" s="727"/>
      <c r="Z30" s="670"/>
      <c r="AA30" s="671"/>
      <c r="AB30" s="671"/>
      <c r="AC30" s="671"/>
      <c r="AD30" s="671"/>
      <c r="AE30" s="49" t="s">
        <v>13</v>
      </c>
      <c r="AK30" s="655">
        <v>4</v>
      </c>
      <c r="AL30" s="656"/>
      <c r="AM30" s="656"/>
      <c r="AN30" s="656"/>
      <c r="AO30" s="57" t="s">
        <v>13</v>
      </c>
      <c r="AR30" s="667"/>
      <c r="AS30" s="664"/>
      <c r="AT30" s="664"/>
      <c r="AU30" s="665"/>
    </row>
    <row r="31" spans="2:48" ht="27" customHeight="1" thickTop="1" thickBot="1" x14ac:dyDescent="0.2">
      <c r="B31" s="690" t="s">
        <v>375</v>
      </c>
      <c r="C31" s="679"/>
      <c r="D31" s="679"/>
      <c r="E31" s="680"/>
      <c r="F31" s="673">
        <v>4.7</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1</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東亞合成株式会社　横浜工場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22"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東亞合成株式会社　横浜工場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東亞合成株式会社　横浜工場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東亞合成株式会社　横浜工場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東亞合成株式会社　横浜工場</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東亞合成株式会社　横浜工場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19" workbookViewId="0">
      <selection activeCell="F25" sqref="F25:G25"/>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東亞合成株式会社　横浜工場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6</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8.5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6</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6</v>
      </c>
      <c r="P27" s="718"/>
      <c r="Q27" s="718"/>
      <c r="R27" s="718"/>
      <c r="S27" s="49" t="s">
        <v>38</v>
      </c>
      <c r="T27" s="70"/>
      <c r="U27" s="70"/>
      <c r="X27" s="68" t="s">
        <v>39</v>
      </c>
      <c r="Y27" s="71"/>
      <c r="AG27" s="58"/>
      <c r="AH27" s="58"/>
      <c r="AI27" s="58"/>
      <c r="AJ27" s="58"/>
      <c r="AK27" s="668">
        <f>+AG18+O27</f>
        <v>6</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6</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6</v>
      </c>
      <c r="R30" s="718"/>
      <c r="S30" s="718"/>
      <c r="T30" s="718"/>
      <c r="U30" s="49" t="s">
        <v>16</v>
      </c>
      <c r="X30" s="726" t="s">
        <v>186</v>
      </c>
      <c r="Y30" s="727"/>
      <c r="Z30" s="670"/>
      <c r="AA30" s="671"/>
      <c r="AB30" s="671"/>
      <c r="AC30" s="671"/>
      <c r="AD30" s="671"/>
      <c r="AE30" s="49" t="s">
        <v>13</v>
      </c>
      <c r="AK30" s="655">
        <v>6</v>
      </c>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tabSelected="1" topLeftCell="W8" zoomScale="80" zoomScaleNormal="80" workbookViewId="0">
      <selection activeCell="B1" sqref="B1"/>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東亞合成株式会社　横浜工場</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1238</v>
      </c>
      <c r="I9" s="377">
        <f>IF(OR(ｳ.廃油!F24&gt;0,ｳ.廃油!F24&lt;0),ｳ.廃油!F24,IF(I$19&gt;0,"0",0))</f>
        <v>0.6</v>
      </c>
      <c r="J9" s="377">
        <f>IF(OR(ｴ.廃酸!$F24&gt;0,ｴ.廃酸!$F24&lt;0),ｴ.廃酸!F24,IF(J$19&gt;0,"0",0))</f>
        <v>3.5</v>
      </c>
      <c r="K9" s="377">
        <f>IF(OR(ｵ.廃ｱﾙｶﾘ!$F24&gt;0,ｵ.廃ｱﾙｶﾘ!$F24&lt;0),ｵ.廃ｱﾙｶﾘ!F24,IF(K$19&gt;0,"0",0))</f>
        <v>0.9</v>
      </c>
      <c r="L9" s="377">
        <f>IF(OR(ｶ.廃ﾌﾟﾗ類!F24&gt;0,ｶ.廃ﾌﾟﾗ類!F24&lt;0),ｶ.廃ﾌﾟﾗ類!F24,IF(L$19&gt;0,"0",0))</f>
        <v>11.9</v>
      </c>
      <c r="M9" s="377">
        <f>IF(OR(ｷ.紙くず!F24&gt;0,ｷ.紙くず!F24&lt;0),ｷ.紙くず!F24,IF(M$19&gt;0,"0",0))</f>
        <v>0</v>
      </c>
      <c r="N9" s="377">
        <f>IF(OR(ｸ.木くず!F24&gt;0,ｸ.木くず!F24&lt;0),ｸ.木くず!F24,IF(N$19&gt;0,"0",0))</f>
        <v>4.7</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4.7</v>
      </c>
      <c r="U9" s="377">
        <f>IF(OR(ｿ.鉱さい!F24&gt;0,ｿ.鉱さい!F24&lt;0),ｿ.鉱さい!F24,IF(U$19&gt;0,"0",0))</f>
        <v>0</v>
      </c>
      <c r="V9" s="377">
        <f>IF(OR(ﾀ.がれき類!F24&gt;0,ﾀ.がれき類!F24&lt;0),ﾀ.がれき類!F24,IF(V$19&gt;0,"0",0))</f>
        <v>0</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8.5</v>
      </c>
      <c r="AA9" s="379">
        <f>IF(SUM(G9:Z9)&gt;0,SUM(G9:Z9),IF(AA$19&gt;0,"0",0))</f>
        <v>1272.8000000000002</v>
      </c>
    </row>
    <row r="10" spans="2:27" ht="24" customHeight="1" x14ac:dyDescent="0.15">
      <c r="B10" s="172" t="s">
        <v>393</v>
      </c>
      <c r="C10" s="776" t="s">
        <v>294</v>
      </c>
      <c r="D10" s="776"/>
      <c r="E10" s="776"/>
      <c r="F10" s="777"/>
      <c r="G10" s="380">
        <f>IF(OR(ｱ.燃え殻!F25&gt;0,ｱ.燃え殻!F25&lt;0),ｱ.燃え殻!F25,IF(G$19&gt;0,"0",0))</f>
        <v>0</v>
      </c>
      <c r="H10" s="380" t="str">
        <f>IF(OR(ｲ.汚泥!F25&gt;0,ｲ.汚泥!F25&lt;0),ｲ.汚泥!F25,IF(H$19&gt;0,"0",0))</f>
        <v>0</v>
      </c>
      <c r="I10" s="380" t="str">
        <f>IF(OR(ｳ.廃油!F25&gt;0,ｳ.廃油!F25&lt;0),ｳ.廃油!F25,IF(I$19&gt;0,"0",0))</f>
        <v>0</v>
      </c>
      <c r="J10" s="380" t="str">
        <f>IF(OR(ｴ.廃酸!$F25&gt;0,ｴ.廃酸!$F25&lt;0),ｴ.廃酸!F25,IF(J$19&gt;0,"0",0))</f>
        <v>0</v>
      </c>
      <c r="K10" s="380" t="str">
        <f>IF(OR(ｵ.廃ｱﾙｶﾘ!$F25&gt;0,ｵ.廃ｱﾙｶﾘ!$F25&lt;0),ｵ.廃ｱﾙｶﾘ!F25,IF(K$19&gt;0,"0",0))</f>
        <v>0</v>
      </c>
      <c r="L10" s="380" t="str">
        <f>IF(OR(ｶ.廃ﾌﾟﾗ類!F25&gt;0,ｶ.廃ﾌﾟﾗ類!F25&lt;0),ｶ.廃ﾌﾟﾗ類!F25,IF(L$19&gt;0,"0",0))</f>
        <v>0</v>
      </c>
      <c r="M10" s="380">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78" t="s">
        <v>295</v>
      </c>
      <c r="D11" s="778"/>
      <c r="E11" s="778"/>
      <c r="F11" s="779"/>
      <c r="G11" s="383">
        <f>IF(OR(ｱ.燃え殻!F26&gt;0,ｱ.燃え殻!F26&lt;0),ｱ.燃え殻!F26,IF(G$19&gt;0,"0",0))</f>
        <v>0</v>
      </c>
      <c r="H11" s="383" t="str">
        <f>IF(OR(ｲ.汚泥!F26&gt;0,ｲ.汚泥!F26&lt;0),ｲ.汚泥!F26,IF(H$19&gt;0,"0",0))</f>
        <v>0</v>
      </c>
      <c r="I11" s="383" t="str">
        <f>IF(OR(ｳ.廃油!F26&gt;0,ｳ.廃油!F26&lt;0),ｳ.廃油!F26,IF(I$19&gt;0,"0",0))</f>
        <v>0</v>
      </c>
      <c r="J11" s="383" t="str">
        <f>IF(OR(ｴ.廃酸!$F26&gt;0,ｴ.廃酸!$F26&lt;0),ｴ.廃酸!F26,IF(J$19&gt;0,"0",0))</f>
        <v>0</v>
      </c>
      <c r="K11" s="383" t="str">
        <f>IF(OR(ｵ.廃ｱﾙｶﾘ!$F26&gt;0,ｵ.廃ｱﾙｶﾘ!$F26&lt;0),ｵ.廃ｱﾙｶﾘ!F26,IF(K$19&gt;0,"0",0))</f>
        <v>0</v>
      </c>
      <c r="L11" s="383" t="str">
        <f>IF(OR(ｶ.廃ﾌﾟﾗ類!F26&gt;0,ｶ.廃ﾌﾟﾗ類!F26&lt;0),ｶ.廃ﾌﾟﾗ類!F26,IF(L$19&gt;0,"0",0))</f>
        <v>0</v>
      </c>
      <c r="M11" s="383">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f>IF(OR(ｲ.汚泥!F27&gt;0,ｲ.汚泥!F27&lt;0),ｲ.汚泥!F27,IF(H$19&gt;0,"0",0))</f>
        <v>668.5</v>
      </c>
      <c r="I12" s="383" t="str">
        <f>IF(OR(ｳ.廃油!F27&gt;0,ｳ.廃油!F27&lt;0),ｳ.廃油!F27,IF(I$19&gt;0,"0",0))</f>
        <v>0</v>
      </c>
      <c r="J12" s="383" t="str">
        <f>IF(OR(ｴ.廃酸!$F27&gt;0,ｴ.廃酸!$F27&lt;0),ｴ.廃酸!F27,IF(J$19&gt;0,"0",0))</f>
        <v>0</v>
      </c>
      <c r="K12" s="383" t="str">
        <f>IF(OR(ｵ.廃ｱﾙｶﾘ!$F27&gt;0,ｵ.廃ｱﾙｶﾘ!$F27&lt;0),ｵ.廃ｱﾙｶﾘ!F27,IF(K$19&gt;0,"0",0))</f>
        <v>0</v>
      </c>
      <c r="L12" s="383" t="str">
        <f>IF(OR(ｶ.廃ﾌﾟﾗ類!F27&gt;0,ｶ.廃ﾌﾟﾗ類!F27&lt;0),ｶ.廃ﾌﾟﾗ類!F27,IF(L$19&gt;0,"0",0))</f>
        <v>0</v>
      </c>
      <c r="M12" s="383">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f t="shared" si="0"/>
        <v>668.5</v>
      </c>
    </row>
    <row r="13" spans="2:27" ht="24" customHeight="1" x14ac:dyDescent="0.15">
      <c r="B13" s="172" t="s">
        <v>226</v>
      </c>
      <c r="C13" s="808" t="s">
        <v>297</v>
      </c>
      <c r="D13" s="801"/>
      <c r="E13" s="801"/>
      <c r="F13" s="802"/>
      <c r="G13" s="383">
        <f>IF(OR(ｱ.燃え殻!F28&gt;0,ｱ.燃え殻!F28&lt;0),ｱ.燃え殻!F28,IF(G$19&gt;0,"0",0))</f>
        <v>0</v>
      </c>
      <c r="H13" s="383" t="str">
        <f>IF(OR(ｲ.汚泥!F28&gt;0,ｲ.汚泥!F28&lt;0),ｲ.汚泥!F28,IF(H$19&gt;0,"0",0))</f>
        <v>0</v>
      </c>
      <c r="I13" s="383" t="str">
        <f>IF(OR(ｳ.廃油!F28&gt;0,ｳ.廃油!F28&lt;0),ｳ.廃油!F28,IF(I$19&gt;0,"0",0))</f>
        <v>0</v>
      </c>
      <c r="J13" s="383" t="str">
        <f>IF(OR(ｴ.廃酸!$F28&gt;0,ｴ.廃酸!$F28&lt;0),ｴ.廃酸!F28,IF(J$19&gt;0,"0",0))</f>
        <v>0</v>
      </c>
      <c r="K13" s="383" t="str">
        <f>IF(OR(ｵ.廃ｱﾙｶﾘ!$F28&gt;0,ｵ.廃ｱﾙｶﾘ!$F28&lt;0),ｵ.廃ｱﾙｶﾘ!F28,IF(K$19&gt;0,"0",0))</f>
        <v>0</v>
      </c>
      <c r="L13" s="383" t="str">
        <f>IF(OR(ｶ.廃ﾌﾟﾗ類!F28&gt;0,ｶ.廃ﾌﾟﾗ類!F28&lt;0),ｶ.廃ﾌﾟﾗ類!F28,IF(L$19&gt;0,"0",0))</f>
        <v>0</v>
      </c>
      <c r="M13" s="383">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569.5</v>
      </c>
      <c r="I14" s="383">
        <f>IF(OR(ｳ.廃油!F29&gt;0,ｳ.廃油!F29&lt;0),ｳ.廃油!F29,IF(I$19&gt;0,"0",0))</f>
        <v>0.6</v>
      </c>
      <c r="J14" s="383">
        <f>IF(OR(ｴ.廃酸!$F29&gt;0,ｴ.廃酸!$F29&lt;0),ｴ.廃酸!F29,IF(J$19&gt;0,"0",0))</f>
        <v>3.5</v>
      </c>
      <c r="K14" s="383">
        <f>IF(OR(ｵ.廃ｱﾙｶﾘ!$F29&gt;0,ｵ.廃ｱﾙｶﾘ!$F29&lt;0),ｵ.廃ｱﾙｶﾘ!F29,IF(K$19&gt;0,"0",0))</f>
        <v>0.9</v>
      </c>
      <c r="L14" s="383">
        <f>IF(OR(ｶ.廃ﾌﾟﾗ類!F29&gt;0,ｶ.廃ﾌﾟﾗ類!F29&lt;0),ｶ.廃ﾌﾟﾗ類!F29,IF(L$19&gt;0,"0",0))</f>
        <v>11.9</v>
      </c>
      <c r="M14" s="383">
        <f>IF(OR(ｷ.紙くず!F29&gt;0,ｷ.紙くず!F29&lt;0),ｷ.紙くず!F29,IF(M$19&gt;0,"0",0))</f>
        <v>0</v>
      </c>
      <c r="N14" s="383">
        <f>IF(OR(ｸ.木くず!F29&gt;0,ｸ.木くず!F29&lt;0),ｸ.木くず!F29,IF(N$19&gt;0,"0",0))</f>
        <v>4.7</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4.7</v>
      </c>
      <c r="U14" s="383">
        <f>IF(OR(ｿ.鉱さい!F29&gt;0,ｿ.鉱さい!F29&lt;0),ｿ.鉱さい!F29,IF(U$19&gt;0,"0",0))</f>
        <v>0</v>
      </c>
      <c r="V14" s="383">
        <f>IF(OR(ﾀ.がれき類!F29&gt;0,ﾀ.がれき類!F29&lt;0),ﾀ.がれき類!F29,IF(V$19&gt;0,"0",0))</f>
        <v>0</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t="str">
        <f>IF(OR(ﾄ.混合廃棄物その他!F29&gt;0,ﾄ.混合廃棄物その他!F29&lt;0),ﾄ.混合廃棄物その他!F29,IF(Z$19&gt;0,"0",0))</f>
        <v>0</v>
      </c>
      <c r="AA14" s="385">
        <f t="shared" si="0"/>
        <v>595.80000000000007</v>
      </c>
    </row>
    <row r="15" spans="2:27" ht="24" customHeight="1" x14ac:dyDescent="0.15">
      <c r="B15" s="172" t="s">
        <v>228</v>
      </c>
      <c r="C15" s="778" t="s">
        <v>299</v>
      </c>
      <c r="D15" s="778"/>
      <c r="E15" s="778"/>
      <c r="F15" s="779"/>
      <c r="G15" s="383">
        <f>IF(OR(ｱ.燃え殻!F30&gt;0,ｱ.燃え殻!F30&lt;0),ｱ.燃え殻!F30,IF(G$19&gt;0,"0",0))</f>
        <v>0</v>
      </c>
      <c r="H15" s="383">
        <f>IF(OR(ｲ.汚泥!F30&gt;0,ｲ.汚泥!F30&lt;0),ｲ.汚泥!F30,IF(H$19&gt;0,"0",0))</f>
        <v>569.5</v>
      </c>
      <c r="I15" s="383">
        <f>IF(OR(ｳ.廃油!F30&gt;0,ｳ.廃油!F30&lt;0),ｳ.廃油!F30,IF(I$19&gt;0,"0",0))</f>
        <v>0.6</v>
      </c>
      <c r="J15" s="383">
        <f>IF(OR(ｴ.廃酸!$F30&gt;0,ｴ.廃酸!$F30&lt;0),ｴ.廃酸!F30,IF(J$19&gt;0,"0",0))</f>
        <v>3.5</v>
      </c>
      <c r="K15" s="383">
        <f>IF(OR(ｵ.廃ｱﾙｶﾘ!$F30&gt;0,ｵ.廃ｱﾙｶﾘ!$F30&lt;0),ｵ.廃ｱﾙｶﾘ!F30,IF(K$19&gt;0,"0",0))</f>
        <v>0.9</v>
      </c>
      <c r="L15" s="383">
        <f>IF(OR(ｶ.廃ﾌﾟﾗ類!F30&gt;0,ｶ.廃ﾌﾟﾗ類!F30&lt;0),ｶ.廃ﾌﾟﾗ類!F30,IF(L$19&gt;0,"0",0))</f>
        <v>11.9</v>
      </c>
      <c r="M15" s="383">
        <f>IF(OR(ｷ.紙くず!F30&gt;0,ｷ.紙くず!F30&lt;0),ｷ.紙くず!F30,IF(M$19&gt;0,"0",0))</f>
        <v>0</v>
      </c>
      <c r="N15" s="383">
        <f>IF(OR(ｸ.木くず!F30&gt;0,ｸ.木くず!F30&lt;0),ｸ.木くず!F30,IF(N$19&gt;0,"0",0))</f>
        <v>4.7</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f>IF(OR(ｾ.ｶﾞﾗｽ･ｺﾝｸﾘ･陶磁器くず!F30&gt;0,ｾ.ｶﾞﾗｽ･ｺﾝｸﾘ･陶磁器くず!F30&lt;0),ｾ.ｶﾞﾗｽ･ｺﾝｸﾘ･陶磁器くず!F30,IF(T$19&gt;0,"0",0))</f>
        <v>4.7</v>
      </c>
      <c r="U15" s="383">
        <f>IF(OR(ｿ.鉱さい!F30&gt;0,ｿ.鉱さい!F30&lt;0),ｿ.鉱さい!F30,IF(U$19&gt;0,"0",0))</f>
        <v>0</v>
      </c>
      <c r="V15" s="383">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t="str">
        <f>IF(OR(ﾄ.混合廃棄物その他!F30&gt;0,ﾄ.混合廃棄物その他!F30&lt;0),ﾄ.混合廃棄物その他!F30,IF(Z$19&gt;0,"0",0))</f>
        <v>0</v>
      </c>
      <c r="AA15" s="385">
        <f t="shared" si="0"/>
        <v>595.80000000000007</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569.5</v>
      </c>
      <c r="I16" s="383">
        <f>IF(OR(ｳ.廃油!F31&gt;0,ｳ.廃油!F31&lt;0),ｳ.廃油!F31,IF(I$19&gt;0,"0",0))</f>
        <v>0.6</v>
      </c>
      <c r="J16" s="383">
        <f>IF(OR(ｴ.廃酸!$F31&gt;0,ｴ.廃酸!$F31&lt;0),ｴ.廃酸!F31,IF(J$19&gt;0,"0",0))</f>
        <v>3.5</v>
      </c>
      <c r="K16" s="383">
        <f>IF(OR(ｵ.廃ｱﾙｶﾘ!$F31&gt;0,ｵ.廃ｱﾙｶﾘ!$F31&lt;0),ｵ.廃ｱﾙｶﾘ!F31,IF(K$19&gt;0,"0",0))</f>
        <v>0.9</v>
      </c>
      <c r="L16" s="383">
        <f>IF(OR(ｶ.廃ﾌﾟﾗ類!F31&gt;0,ｶ.廃ﾌﾟﾗ類!F31&lt;0),ｶ.廃ﾌﾟﾗ類!F31,IF(L$19&gt;0,"0",0))</f>
        <v>11.9</v>
      </c>
      <c r="M16" s="383">
        <f>IF(OR(ｷ.紙くず!F31&gt;0,ｷ.紙くず!F31&lt;0),ｷ.紙くず!F31,IF(M$19&gt;0,"0",0))</f>
        <v>0</v>
      </c>
      <c r="N16" s="383">
        <f>IF(OR(ｸ.木くず!F31&gt;0,ｸ.木くず!F31&lt;0),ｸ.木くず!F31,IF(N$19&gt;0,"0",0))</f>
        <v>4.7</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4.7</v>
      </c>
      <c r="U16" s="383">
        <f>IF(OR(ｿ.鉱さい!F31&gt;0,ｿ.鉱さい!F31&lt;0),ｿ.鉱さい!F31,IF(U$19&gt;0,"0",0))</f>
        <v>0</v>
      </c>
      <c r="V16" s="383">
        <f>IF(OR(ﾀ.がれき類!F31&gt;0,ﾀ.がれき類!F31&lt;0),ﾀ.がれき類!F31,IF(V$19&gt;0,"0",0))</f>
        <v>0</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t="str">
        <f>IF(OR(ﾄ.混合廃棄物その他!F31&gt;0,ﾄ.混合廃棄物その他!F31&lt;0),ﾄ.混合廃棄物その他!F31,IF(Z$19&gt;0,"0",0))</f>
        <v>0</v>
      </c>
      <c r="AA16" s="385">
        <f t="shared" si="0"/>
        <v>595.80000000000007</v>
      </c>
    </row>
    <row r="17" spans="2:27" ht="24" customHeight="1" x14ac:dyDescent="0.15">
      <c r="B17" s="172"/>
      <c r="C17" s="778" t="s">
        <v>408</v>
      </c>
      <c r="D17" s="778"/>
      <c r="E17" s="778"/>
      <c r="F17" s="779"/>
      <c r="G17" s="383">
        <f>IF(OR(ｱ.燃え殻!F32&gt;0,ｱ.燃え殻!F32&lt;0),ｱ.燃え殻!F32,IF(G$19&gt;0,"0",0))</f>
        <v>0</v>
      </c>
      <c r="H17" s="383" t="str">
        <f>IF(OR(ｲ.汚泥!F32&gt;0,ｲ.汚泥!F32&lt;0),ｲ.汚泥!F32,IF(H$19&gt;0,"0",0))</f>
        <v>0</v>
      </c>
      <c r="I17" s="383" t="str">
        <f>IF(OR(ｳ.廃油!F32&gt;0,ｳ.廃油!F32&lt;0),ｳ.廃油!F32,IF(I$19&gt;0,"0",0))</f>
        <v>0</v>
      </c>
      <c r="J17" s="383" t="str">
        <f>IF(OR(ｴ.廃酸!$F32&gt;0,ｴ.廃酸!$F32&lt;0),ｴ.廃酸!F32,IF(J$19&gt;0,"0",0))</f>
        <v>0</v>
      </c>
      <c r="K17" s="383" t="str">
        <f>IF(OR(ｵ.廃ｱﾙｶﾘ!$F32&gt;0,ｵ.廃ｱﾙｶﾘ!$F32&lt;0),ｵ.廃ｱﾙｶﾘ!F32,IF(K$19&gt;0,"0",0))</f>
        <v>0</v>
      </c>
      <c r="L17" s="383" t="str">
        <f>IF(OR(ｶ.廃ﾌﾟﾗ類!F32&gt;0,ｶ.廃ﾌﾟﾗ類!F32&lt;0),ｶ.廃ﾌﾟﾗ類!F32,IF(L$19&gt;0,"0",0))</f>
        <v>0</v>
      </c>
      <c r="M17" s="383">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t="str">
        <f>IF(OR(ｲ.汚泥!F33&gt;0,ｲ.汚泥!F33&lt;0),ｲ.汚泥!F33,IF(H$19&gt;0,"0",0))</f>
        <v>0</v>
      </c>
      <c r="I18" s="386" t="str">
        <f>IF(OR(ｳ.廃油!F33&gt;0,ｳ.廃油!F33&lt;0),ｳ.廃油!F33,IF(I$19&gt;0,"0",0))</f>
        <v>0</v>
      </c>
      <c r="J18" s="386" t="str">
        <f>IF(OR(ｴ.廃酸!$F33&gt;0,ｴ.廃酸!$F33&lt;0),ｴ.廃酸!F33,IF(J$19&gt;0,"0",0))</f>
        <v>0</v>
      </c>
      <c r="K18" s="386" t="str">
        <f>IF(OR(ｵ.廃ｱﾙｶﾘ!$F33&gt;0,ｵ.廃ｱﾙｶﾘ!$F33&lt;0),ｵ.廃ｱﾙｶﾘ!F33,IF(K$19&gt;0,"0",0))</f>
        <v>0</v>
      </c>
      <c r="L18" s="386" t="str">
        <f>IF(OR(ｶ.廃ﾌﾟﾗ類!F33&gt;0,ｶ.廃ﾌﾟﾗ類!F33&lt;0),ｶ.廃ﾌﾟﾗ類!F33,IF(L$19&gt;0,"0",0))</f>
        <v>0</v>
      </c>
      <c r="M18" s="386">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+G37+G25+G23+G22+G21-G20</f>
        <v>0</v>
      </c>
      <c r="H19" s="389">
        <f t="shared" ref="H19:Z19" si="1">+H37+H25+H23+H22+H21-H20</f>
        <v>1300</v>
      </c>
      <c r="I19" s="389">
        <f t="shared" si="1"/>
        <v>1</v>
      </c>
      <c r="J19" s="389">
        <f t="shared" si="1"/>
        <v>5</v>
      </c>
      <c r="K19" s="389">
        <f t="shared" si="1"/>
        <v>3</v>
      </c>
      <c r="L19" s="389">
        <f t="shared" si="1"/>
        <v>8.1999999999999993</v>
      </c>
      <c r="M19" s="389">
        <f t="shared" si="1"/>
        <v>0</v>
      </c>
      <c r="N19" s="389">
        <f t="shared" si="1"/>
        <v>5</v>
      </c>
      <c r="O19" s="389">
        <f t="shared" si="1"/>
        <v>0</v>
      </c>
      <c r="P19" s="389">
        <f t="shared" si="1"/>
        <v>0</v>
      </c>
      <c r="Q19" s="389">
        <f t="shared" si="1"/>
        <v>0</v>
      </c>
      <c r="R19" s="389">
        <f t="shared" si="1"/>
        <v>0</v>
      </c>
      <c r="S19" s="389">
        <f t="shared" si="1"/>
        <v>0</v>
      </c>
      <c r="T19" s="389">
        <f t="shared" si="1"/>
        <v>5</v>
      </c>
      <c r="U19" s="389">
        <f t="shared" si="1"/>
        <v>0</v>
      </c>
      <c r="V19" s="389">
        <f t="shared" si="1"/>
        <v>0</v>
      </c>
      <c r="W19" s="389">
        <f t="shared" si="1"/>
        <v>0</v>
      </c>
      <c r="X19" s="389">
        <f t="shared" si="1"/>
        <v>0</v>
      </c>
      <c r="Y19" s="389">
        <f t="shared" si="1"/>
        <v>0</v>
      </c>
      <c r="Z19" s="390">
        <f t="shared" si="1"/>
        <v>6</v>
      </c>
      <c r="AA19" s="391">
        <f t="shared" ref="AA19:AA25" si="2">SUM(G19:Z19)</f>
        <v>1333.2</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1300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1300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+G28+G29+G30+G31</f>
        <v>0</v>
      </c>
      <c r="H26" s="409">
        <f t="shared" ref="H26:Z26" si="3">+H28+H29+H30+H31</f>
        <v>580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580</v>
      </c>
    </row>
    <row r="27" spans="2:27" ht="24" customHeight="1" x14ac:dyDescent="0.15">
      <c r="B27" s="170"/>
      <c r="C27" s="813"/>
      <c r="D27" s="175" t="s">
        <v>25</v>
      </c>
      <c r="E27" s="806" t="s">
        <v>344</v>
      </c>
      <c r="F27" s="807"/>
      <c r="G27" s="409">
        <f t="shared" ref="G27:Z27" si="5">+G23-G26</f>
        <v>0</v>
      </c>
      <c r="H27" s="409">
        <f t="shared" si="5"/>
        <v>720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720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14"/>
      <c r="D31" s="129" t="s">
        <v>178</v>
      </c>
      <c r="E31" s="806" t="s">
        <v>348</v>
      </c>
      <c r="F31" s="807"/>
      <c r="G31" s="409">
        <f t="shared" ref="G31:Z31" si="6">+G32+G36</f>
        <v>0</v>
      </c>
      <c r="H31" s="409">
        <f t="shared" si="6"/>
        <v>580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580</v>
      </c>
    </row>
    <row r="32" spans="2:27" ht="24" customHeight="1" x14ac:dyDescent="0.15">
      <c r="B32" s="172">
        <v>7</v>
      </c>
      <c r="C32" s="130"/>
      <c r="D32" s="230"/>
      <c r="E32" s="225" t="s">
        <v>322</v>
      </c>
      <c r="F32" s="443"/>
      <c r="G32" s="415">
        <f t="shared" ref="G32:Z32" si="7">SUM(G33:G35)</f>
        <v>0</v>
      </c>
      <c r="H32" s="415">
        <f t="shared" si="7"/>
        <v>580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580</v>
      </c>
    </row>
    <row r="33" spans="2:27" ht="24" customHeight="1" x14ac:dyDescent="0.15">
      <c r="B33" s="172" t="s">
        <v>226</v>
      </c>
      <c r="C33" s="130"/>
      <c r="D33" s="228"/>
      <c r="E33" s="223"/>
      <c r="F33" s="221" t="s">
        <v>233</v>
      </c>
      <c r="G33" s="418">
        <f>+ｱ.燃え殻!$AT$16</f>
        <v>0</v>
      </c>
      <c r="H33" s="418">
        <f>+ｲ.汚泥!$AT$16</f>
        <v>580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580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09" t="s">
        <v>173</v>
      </c>
      <c r="D37" s="129" t="s">
        <v>179</v>
      </c>
      <c r="E37" s="791" t="s">
        <v>234</v>
      </c>
      <c r="F37" s="792"/>
      <c r="G37" s="424">
        <f t="shared" ref="G37:Z37" si="8">+G38+G42</f>
        <v>0</v>
      </c>
      <c r="H37" s="424">
        <f t="shared" si="8"/>
        <v>0</v>
      </c>
      <c r="I37" s="424">
        <f t="shared" si="8"/>
        <v>1</v>
      </c>
      <c r="J37" s="424">
        <f t="shared" si="8"/>
        <v>5</v>
      </c>
      <c r="K37" s="424">
        <f t="shared" si="8"/>
        <v>3</v>
      </c>
      <c r="L37" s="424">
        <f t="shared" si="8"/>
        <v>8.1999999999999993</v>
      </c>
      <c r="M37" s="424">
        <f t="shared" si="8"/>
        <v>0</v>
      </c>
      <c r="N37" s="424">
        <f t="shared" si="8"/>
        <v>5</v>
      </c>
      <c r="O37" s="424">
        <f t="shared" si="8"/>
        <v>0</v>
      </c>
      <c r="P37" s="424">
        <f t="shared" si="8"/>
        <v>0</v>
      </c>
      <c r="Q37" s="424">
        <f t="shared" si="8"/>
        <v>0</v>
      </c>
      <c r="R37" s="424">
        <f t="shared" si="8"/>
        <v>0</v>
      </c>
      <c r="S37" s="424">
        <f t="shared" si="8"/>
        <v>0</v>
      </c>
      <c r="T37" s="424">
        <f t="shared" si="8"/>
        <v>5</v>
      </c>
      <c r="U37" s="424">
        <f t="shared" si="8"/>
        <v>0</v>
      </c>
      <c r="V37" s="424">
        <f t="shared" si="8"/>
        <v>0</v>
      </c>
      <c r="W37" s="424">
        <f t="shared" si="8"/>
        <v>0</v>
      </c>
      <c r="X37" s="424">
        <f t="shared" si="8"/>
        <v>0</v>
      </c>
      <c r="Y37" s="424">
        <f t="shared" si="8"/>
        <v>0</v>
      </c>
      <c r="Z37" s="425">
        <f t="shared" si="8"/>
        <v>6</v>
      </c>
      <c r="AA37" s="426">
        <f t="shared" si="4"/>
        <v>33.200000000000003</v>
      </c>
    </row>
    <row r="38" spans="2:27" ht="24" customHeight="1" x14ac:dyDescent="0.15">
      <c r="B38" s="170"/>
      <c r="C38" s="809"/>
      <c r="D38" s="227"/>
      <c r="E38" s="225" t="s">
        <v>319</v>
      </c>
      <c r="F38" s="443"/>
      <c r="G38" s="415">
        <f t="shared" ref="G38:Z38" si="9">SUM(G39:G41)</f>
        <v>0</v>
      </c>
      <c r="H38" s="415">
        <f t="shared" si="9"/>
        <v>0</v>
      </c>
      <c r="I38" s="415">
        <f t="shared" si="9"/>
        <v>1</v>
      </c>
      <c r="J38" s="415">
        <f t="shared" si="9"/>
        <v>5</v>
      </c>
      <c r="K38" s="415">
        <f t="shared" si="9"/>
        <v>3</v>
      </c>
      <c r="L38" s="415">
        <f t="shared" si="9"/>
        <v>8</v>
      </c>
      <c r="M38" s="415">
        <f t="shared" si="9"/>
        <v>0</v>
      </c>
      <c r="N38" s="415">
        <f t="shared" si="9"/>
        <v>5</v>
      </c>
      <c r="O38" s="415">
        <f t="shared" si="9"/>
        <v>0</v>
      </c>
      <c r="P38" s="415">
        <f t="shared" si="9"/>
        <v>0</v>
      </c>
      <c r="Q38" s="415">
        <f t="shared" si="9"/>
        <v>0</v>
      </c>
      <c r="R38" s="415">
        <f t="shared" si="9"/>
        <v>0</v>
      </c>
      <c r="S38" s="415">
        <f t="shared" si="9"/>
        <v>0</v>
      </c>
      <c r="T38" s="415">
        <f t="shared" si="9"/>
        <v>4</v>
      </c>
      <c r="U38" s="415">
        <f t="shared" si="9"/>
        <v>0</v>
      </c>
      <c r="V38" s="415">
        <f t="shared" si="9"/>
        <v>0</v>
      </c>
      <c r="W38" s="415">
        <f t="shared" si="9"/>
        <v>0</v>
      </c>
      <c r="X38" s="415">
        <f t="shared" si="9"/>
        <v>0</v>
      </c>
      <c r="Y38" s="415">
        <f t="shared" si="9"/>
        <v>0</v>
      </c>
      <c r="Z38" s="416">
        <f t="shared" si="9"/>
        <v>6</v>
      </c>
      <c r="AA38" s="417">
        <f t="shared" si="4"/>
        <v>32</v>
      </c>
    </row>
    <row r="39" spans="2:27" ht="24" customHeight="1" x14ac:dyDescent="0.15">
      <c r="B39" s="170"/>
      <c r="C39" s="809"/>
      <c r="D39" s="228"/>
      <c r="E39" s="223"/>
      <c r="F39" s="221" t="s">
        <v>233</v>
      </c>
      <c r="G39" s="418">
        <f>+ｱ.燃え殻!$Z$28</f>
        <v>0</v>
      </c>
      <c r="H39" s="418">
        <f>+ｲ.汚泥!$Z$28</f>
        <v>0</v>
      </c>
      <c r="I39" s="418">
        <f>+ｳ.廃油!$Z$28</f>
        <v>1</v>
      </c>
      <c r="J39" s="418">
        <f>+ｴ.廃酸!$Z$28</f>
        <v>5</v>
      </c>
      <c r="K39" s="418">
        <f>+ｵ.廃ｱﾙｶﾘ!$Z$28</f>
        <v>3</v>
      </c>
      <c r="L39" s="418">
        <f>+ｶ.廃ﾌﾟﾗ類!$Z$28</f>
        <v>8</v>
      </c>
      <c r="M39" s="418">
        <f>+ｷ.紙くず!$Z$28</f>
        <v>0</v>
      </c>
      <c r="N39" s="418">
        <f>+ｸ.木くず!$Z$28</f>
        <v>5</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4</v>
      </c>
      <c r="U39" s="418">
        <f>+ｿ.鉱さい!$Z$28</f>
        <v>0</v>
      </c>
      <c r="V39" s="418">
        <f>+ﾀ.がれき類!$Z$28</f>
        <v>0</v>
      </c>
      <c r="W39" s="418">
        <f>+ﾁ.動物のふん尿!$Z$28</f>
        <v>0</v>
      </c>
      <c r="X39" s="418">
        <f>+ﾂ.動物の死体!$Z$28</f>
        <v>0</v>
      </c>
      <c r="Y39" s="418">
        <f>+ﾃ.ばいじん!$Z$28</f>
        <v>0</v>
      </c>
      <c r="Z39" s="419">
        <f>+ﾄ.混合廃棄物その他!$Z$28</f>
        <v>6</v>
      </c>
      <c r="AA39" s="420">
        <f t="shared" si="4"/>
        <v>32</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0.2</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1</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1.2</v>
      </c>
    </row>
    <row r="43" spans="2:27" ht="24" customHeight="1" x14ac:dyDescent="0.15">
      <c r="B43" s="170"/>
      <c r="C43" s="128" t="s">
        <v>235</v>
      </c>
      <c r="D43" s="789" t="s">
        <v>349</v>
      </c>
      <c r="E43" s="789"/>
      <c r="F43" s="790"/>
      <c r="G43" s="427">
        <f>+ｱ.燃え殻!$AK$27</f>
        <v>0</v>
      </c>
      <c r="H43" s="427">
        <f>+ｲ.汚泥!$AK$27</f>
        <v>580</v>
      </c>
      <c r="I43" s="427">
        <f>+ｳ.廃油!$AK$27</f>
        <v>1</v>
      </c>
      <c r="J43" s="427">
        <f>+ｴ.廃酸!$AK$27</f>
        <v>5</v>
      </c>
      <c r="K43" s="427">
        <f>+ｵ.廃ｱﾙｶﾘ!$AK$27</f>
        <v>3</v>
      </c>
      <c r="L43" s="427">
        <f>+ｶ.廃ﾌﾟﾗ類!$AK$27</f>
        <v>8.1999999999999993</v>
      </c>
      <c r="M43" s="427">
        <f>+ｷ.紙くず!$AK$27</f>
        <v>0</v>
      </c>
      <c r="N43" s="427">
        <f>+ｸ.木くず!$AK$27</f>
        <v>5</v>
      </c>
      <c r="O43" s="427">
        <f>+ｹ.繊維くず!$AK$27</f>
        <v>0</v>
      </c>
      <c r="P43" s="427">
        <f>+ｺ.動植物性残さ!$AK$27</f>
        <v>0</v>
      </c>
      <c r="Q43" s="427">
        <f>+ｻ.動物系固形不要物!$AK$27</f>
        <v>0</v>
      </c>
      <c r="R43" s="427">
        <f>+ｼ.ｺﾞﾑくず!$AK$27</f>
        <v>0</v>
      </c>
      <c r="S43" s="427">
        <f>+ｽ.金属くず!$AK$27</f>
        <v>0</v>
      </c>
      <c r="T43" s="427">
        <f>+ｾ.ｶﾞﾗｽ･ｺﾝｸﾘ･陶磁器くず!$AK$27</f>
        <v>5</v>
      </c>
      <c r="U43" s="427">
        <f>+ｿ.鉱さい!$AK$27</f>
        <v>0</v>
      </c>
      <c r="V43" s="427">
        <f>+ﾀ.がれき類!$AK$27</f>
        <v>0</v>
      </c>
      <c r="W43" s="427">
        <f>+ﾁ.動物のふん尿!$AK$27</f>
        <v>0</v>
      </c>
      <c r="X43" s="427">
        <f>+ﾂ.動物の死体!$AK$27</f>
        <v>0</v>
      </c>
      <c r="Y43" s="427">
        <f>+ﾃ.ばいじん!$AK$27</f>
        <v>0</v>
      </c>
      <c r="Z43" s="428">
        <f>+ﾄ.混合廃棄物その他!$AK$27</f>
        <v>6</v>
      </c>
      <c r="AA43" s="429">
        <f t="shared" si="4"/>
        <v>613.20000000000005</v>
      </c>
    </row>
    <row r="44" spans="2:27" ht="24" customHeight="1" x14ac:dyDescent="0.15">
      <c r="B44" s="170"/>
      <c r="C44" s="177"/>
      <c r="D44" s="175" t="s">
        <v>188</v>
      </c>
      <c r="E44" s="806" t="s">
        <v>236</v>
      </c>
      <c r="F44" s="807"/>
      <c r="G44" s="430">
        <f>+ｱ.燃え殻!$AK$30</f>
        <v>0</v>
      </c>
      <c r="H44" s="430">
        <f>+ｲ.汚泥!$AK$30</f>
        <v>580</v>
      </c>
      <c r="I44" s="430">
        <f>+ｳ.廃油!$AK$30</f>
        <v>0</v>
      </c>
      <c r="J44" s="430">
        <f>+ｴ.廃酸!$AK$30</f>
        <v>5</v>
      </c>
      <c r="K44" s="430">
        <f>+ｵ.廃ｱﾙｶﾘ!$AK$30</f>
        <v>3</v>
      </c>
      <c r="L44" s="430">
        <f>+ｶ.廃ﾌﾟﾗ類!$AK$30</f>
        <v>6</v>
      </c>
      <c r="M44" s="430">
        <f>+ｷ.紙くず!$AK$30</f>
        <v>0</v>
      </c>
      <c r="N44" s="430">
        <f>+ｸ.木くず!$AK$30</f>
        <v>5</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4</v>
      </c>
      <c r="U44" s="430">
        <f>+ｿ.鉱さい!$AK$30</f>
        <v>0</v>
      </c>
      <c r="V44" s="430">
        <f>+ﾀ.がれき類!$AK$30</f>
        <v>0</v>
      </c>
      <c r="W44" s="430">
        <f>+ﾁ.動物のふん尿!$AK$30</f>
        <v>0</v>
      </c>
      <c r="X44" s="430">
        <f>+ﾂ.動物の死体!$AK$30</f>
        <v>0</v>
      </c>
      <c r="Y44" s="430">
        <f>+ﾃ.ばいじん!$AK$30</f>
        <v>0</v>
      </c>
      <c r="Z44" s="431">
        <f>+ﾄ.混合廃棄物その他!$AK$30</f>
        <v>6</v>
      </c>
      <c r="AA44" s="432">
        <f t="shared" si="4"/>
        <v>609</v>
      </c>
    </row>
    <row r="45" spans="2:27" ht="24" customHeight="1" x14ac:dyDescent="0.15">
      <c r="B45" s="170"/>
      <c r="C45" s="177"/>
      <c r="D45" s="442" t="s">
        <v>190</v>
      </c>
      <c r="E45" s="799" t="s">
        <v>237</v>
      </c>
      <c r="F45" s="800"/>
      <c r="G45" s="433">
        <f>+ｱ.燃え殻!$AR$24</f>
        <v>0</v>
      </c>
      <c r="H45" s="433">
        <f>+ｲ.汚泥!$AR$24</f>
        <v>580</v>
      </c>
      <c r="I45" s="433">
        <f>+ｳ.廃油!$AR$24</f>
        <v>1</v>
      </c>
      <c r="J45" s="433">
        <f>+ｴ.廃酸!$AR$24</f>
        <v>5</v>
      </c>
      <c r="K45" s="433">
        <f>+ｵ.廃ｱﾙｶﾘ!$AR$24</f>
        <v>3</v>
      </c>
      <c r="L45" s="433">
        <f>+ｶ.廃ﾌﾟﾗ類!$AR$24</f>
        <v>8</v>
      </c>
      <c r="M45" s="433">
        <f>+ｷ.紙くず!$AR$24</f>
        <v>0</v>
      </c>
      <c r="N45" s="433">
        <f>+ｸ.木くず!$AR$24</f>
        <v>5</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4</v>
      </c>
      <c r="U45" s="433">
        <f>+ｿ.鉱さい!$AR$24</f>
        <v>0</v>
      </c>
      <c r="V45" s="433">
        <f>+ﾀ.がれき類!$AR$24</f>
        <v>0</v>
      </c>
      <c r="W45" s="433">
        <f>+ﾁ.動物のふん尿!$AR$24</f>
        <v>0</v>
      </c>
      <c r="X45" s="433">
        <f>+ﾂ.動物の死体!$AR$24</f>
        <v>0</v>
      </c>
      <c r="Y45" s="433">
        <f>+ﾃ.ばいじん!$AR$24</f>
        <v>0</v>
      </c>
      <c r="Z45" s="434">
        <f>+ﾄ.混合廃棄物その他!$AR$24</f>
        <v>6</v>
      </c>
      <c r="AA45" s="435">
        <f t="shared" si="4"/>
        <v>612</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2538</v>
      </c>
      <c r="I55" s="480">
        <f t="shared" si="10"/>
        <v>1.6</v>
      </c>
      <c r="J55" s="480">
        <f t="shared" si="10"/>
        <v>8.5</v>
      </c>
      <c r="K55" s="480">
        <f t="shared" si="10"/>
        <v>3.9</v>
      </c>
      <c r="L55" s="480">
        <f t="shared" si="10"/>
        <v>20.100000000000001</v>
      </c>
      <c r="M55" s="480">
        <f t="shared" si="10"/>
        <v>0</v>
      </c>
      <c r="N55" s="480">
        <f t="shared" si="10"/>
        <v>9.6999999999999993</v>
      </c>
      <c r="O55" s="480">
        <f t="shared" si="10"/>
        <v>0</v>
      </c>
      <c r="P55" s="480">
        <f t="shared" si="10"/>
        <v>0</v>
      </c>
      <c r="Q55" s="480">
        <f t="shared" si="10"/>
        <v>0</v>
      </c>
      <c r="R55" s="480">
        <f t="shared" si="10"/>
        <v>0</v>
      </c>
      <c r="S55" s="480">
        <f t="shared" si="10"/>
        <v>0</v>
      </c>
      <c r="T55" s="480">
        <f t="shared" si="10"/>
        <v>9.6999999999999993</v>
      </c>
      <c r="U55" s="480">
        <f t="shared" si="10"/>
        <v>0</v>
      </c>
      <c r="V55" s="480">
        <f t="shared" si="10"/>
        <v>0</v>
      </c>
      <c r="W55" s="480">
        <f t="shared" si="10"/>
        <v>0</v>
      </c>
      <c r="X55" s="480">
        <f t="shared" si="10"/>
        <v>0</v>
      </c>
      <c r="Y55" s="480">
        <f t="shared" si="10"/>
        <v>0</v>
      </c>
      <c r="Z55" s="480">
        <f t="shared" si="10"/>
        <v>14.5</v>
      </c>
      <c r="AA55" s="481">
        <f>+AA9+AA19+AA20</f>
        <v>2606</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30" zoomScale="115" zoomScaleNormal="100" zoomScaleSheetLayoutView="115" workbookViewId="0">
      <selection activeCell="AD50" sqref="AD50"/>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569" t="s">
        <v>356</v>
      </c>
      <c r="Q4" s="574" t="s">
        <v>114</v>
      </c>
      <c r="R4" s="575"/>
      <c r="S4" s="576"/>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15" customHeight="1" x14ac:dyDescent="0.15">
      <c r="C6" s="577" t="s">
        <v>416</v>
      </c>
      <c r="D6" s="577"/>
      <c r="E6" s="577"/>
      <c r="F6" s="577"/>
      <c r="G6" s="577"/>
      <c r="H6" s="577"/>
      <c r="I6" s="577"/>
      <c r="J6" s="577"/>
      <c r="K6" s="577"/>
      <c r="L6" s="577"/>
      <c r="M6" s="577"/>
      <c r="N6" s="577"/>
      <c r="O6" s="577"/>
      <c r="P6" s="577"/>
      <c r="Q6" s="577"/>
      <c r="R6" s="577"/>
      <c r="S6" s="577"/>
      <c r="T6" s="577"/>
      <c r="U6" s="577"/>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15">
      <c r="C9" s="578"/>
      <c r="D9" s="579"/>
      <c r="E9" s="579"/>
      <c r="F9" s="579"/>
      <c r="G9" s="579"/>
      <c r="H9" s="579"/>
      <c r="I9" s="579"/>
      <c r="J9" s="579"/>
      <c r="K9" s="579"/>
      <c r="L9" s="579"/>
      <c r="M9" s="579"/>
      <c r="N9" s="579"/>
      <c r="O9" s="579"/>
      <c r="P9" s="579"/>
      <c r="Q9" s="579"/>
      <c r="R9" s="579"/>
      <c r="S9" s="579"/>
      <c r="T9" s="579"/>
      <c r="U9" s="580"/>
    </row>
    <row r="10" spans="1:23" ht="10.15" customHeight="1" x14ac:dyDescent="0.15">
      <c r="C10" s="86"/>
      <c r="U10" s="87"/>
    </row>
    <row r="11" spans="1:23" ht="13.5" x14ac:dyDescent="0.15">
      <c r="C11" s="86"/>
      <c r="P11" s="875" t="str">
        <f>+表紙!P35</f>
        <v>令和  7年  8月 19日</v>
      </c>
      <c r="Q11" s="876"/>
      <c r="R11" s="876"/>
      <c r="S11" s="876"/>
      <c r="T11" s="877"/>
      <c r="U11" s="281"/>
    </row>
    <row r="12" spans="1:23" ht="13.15" customHeight="1" x14ac:dyDescent="0.15">
      <c r="C12" s="86"/>
      <c r="S12" s="43"/>
      <c r="T12" s="43"/>
      <c r="U12" s="88"/>
    </row>
    <row r="13" spans="1:23" ht="13.5" x14ac:dyDescent="0.15">
      <c r="C13" s="885" t="str">
        <f>+表紙!C37</f>
        <v>横浜市長</v>
      </c>
      <c r="D13" s="886"/>
      <c r="E13" s="886"/>
      <c r="F13" s="886"/>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84" t="str">
        <f>+表紙!L40</f>
        <v>東京都港区西新橋一丁目１４番１号</v>
      </c>
      <c r="M16" s="884"/>
      <c r="N16" s="884"/>
      <c r="O16" s="884"/>
      <c r="P16" s="884"/>
      <c r="Q16" s="884"/>
      <c r="R16" s="884"/>
      <c r="S16" s="884"/>
      <c r="T16" s="884"/>
      <c r="U16" s="282"/>
    </row>
    <row r="17" spans="1:21" ht="26.25" customHeight="1" x14ac:dyDescent="0.15">
      <c r="C17" s="86"/>
      <c r="I17" s="25"/>
      <c r="J17" s="25" t="s">
        <v>7</v>
      </c>
      <c r="K17" s="25"/>
      <c r="L17" s="884" t="str">
        <f>+表紙!L41</f>
        <v>東亞合成株式会社
代表取締役社長　小淵　秀範</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０３－３５９７－７２１５</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58"/>
      <c r="E24" s="559"/>
      <c r="F24" s="896" t="str">
        <f>+表紙!F48</f>
        <v>東亞合成株式会社　横浜工場</v>
      </c>
      <c r="G24" s="897"/>
      <c r="H24" s="897"/>
      <c r="I24" s="898"/>
      <c r="J24" s="898"/>
      <c r="K24" s="898"/>
      <c r="L24" s="898"/>
      <c r="M24" s="898"/>
      <c r="N24" s="898"/>
      <c r="O24" s="898"/>
      <c r="P24" s="563" t="s">
        <v>432</v>
      </c>
      <c r="Q24" s="564"/>
      <c r="R24" s="564"/>
      <c r="S24" s="564"/>
      <c r="T24" s="564"/>
      <c r="U24" s="565"/>
    </row>
    <row r="25" spans="1:21" ht="21.75" customHeight="1" x14ac:dyDescent="0.15">
      <c r="C25" s="560"/>
      <c r="D25" s="561"/>
      <c r="E25" s="562"/>
      <c r="F25" s="899"/>
      <c r="G25" s="900"/>
      <c r="H25" s="900"/>
      <c r="I25" s="900"/>
      <c r="J25" s="900"/>
      <c r="K25" s="900"/>
      <c r="L25" s="900"/>
      <c r="M25" s="900"/>
      <c r="N25" s="900"/>
      <c r="O25" s="900"/>
      <c r="P25" s="890">
        <f>表紙!P49</f>
        <v>2038</v>
      </c>
      <c r="Q25" s="891"/>
      <c r="R25" s="891"/>
      <c r="S25" s="891"/>
      <c r="T25" s="891"/>
      <c r="U25" s="892"/>
    </row>
    <row r="26" spans="1:21" ht="26.25" customHeight="1" x14ac:dyDescent="0.15">
      <c r="C26" s="538" t="s">
        <v>11</v>
      </c>
      <c r="D26" s="539"/>
      <c r="E26" s="540"/>
      <c r="F26" s="906" t="str">
        <f>+表紙!F50</f>
        <v>横浜市鶴見区末広町一丁目７番地</v>
      </c>
      <c r="G26" s="907"/>
      <c r="H26" s="907"/>
      <c r="I26" s="907"/>
      <c r="J26" s="907"/>
      <c r="K26" s="907"/>
      <c r="L26" s="907"/>
      <c r="M26" s="907"/>
      <c r="N26" s="341" t="s">
        <v>172</v>
      </c>
      <c r="O26"/>
      <c r="P26"/>
      <c r="Q26" s="901" t="str">
        <f>IF(+表紙!Q50="","",+表紙!Q50)</f>
        <v>070-7162-5933</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Ｅ16－化学工業</v>
      </c>
      <c r="G30" s="894"/>
      <c r="H30" s="894"/>
      <c r="I30" s="894"/>
      <c r="J30" s="894"/>
      <c r="K30" s="894"/>
      <c r="L30" s="32" t="s">
        <v>48</v>
      </c>
      <c r="M30" s="32"/>
      <c r="N30" s="506" t="str">
        <f>IF(COUNTA(表紙!N54)=1,+表紙!N54,"")</f>
        <v>ソーダ工業</v>
      </c>
      <c r="O30" s="506"/>
      <c r="P30" s="506"/>
      <c r="Q30" s="506"/>
      <c r="R30" s="506"/>
      <c r="S30" s="506"/>
      <c r="T30" s="506"/>
      <c r="U30" s="895"/>
    </row>
    <row r="31" spans="1:21" ht="27" customHeight="1" x14ac:dyDescent="0.15">
      <c r="C31" s="188"/>
      <c r="D31" s="339" t="s">
        <v>19</v>
      </c>
      <c r="E31" s="347" t="s">
        <v>240</v>
      </c>
      <c r="F31" s="601" t="s">
        <v>278</v>
      </c>
      <c r="G31" s="602"/>
      <c r="H31" s="602"/>
      <c r="I31" s="603"/>
      <c r="J31" s="637" t="s">
        <v>281</v>
      </c>
      <c r="K31" s="638"/>
      <c r="L31" s="638"/>
      <c r="M31" s="639"/>
      <c r="N31" s="887">
        <f>IF(+表紙!N55="","",+表紙!N55)</f>
        <v>15490</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7" t="s">
        <v>284</v>
      </c>
      <c r="K32" s="638"/>
      <c r="L32" s="638"/>
      <c r="M32" s="639"/>
      <c r="N32" s="887" t="str">
        <f>IF(+表紙!N56="","",+表紙!N56)</f>
        <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f>IF(+表紙!F61="","",+表紙!F61)</f>
        <v>100</v>
      </c>
      <c r="G37" s="867"/>
      <c r="H37" s="867"/>
      <c r="I37" s="867"/>
      <c r="J37" s="867"/>
      <c r="K37" s="867"/>
      <c r="L37" s="867"/>
      <c r="M37" s="867"/>
      <c r="N37" s="867"/>
      <c r="O37" s="867"/>
      <c r="P37" s="867"/>
      <c r="Q37" s="867"/>
      <c r="R37" s="867"/>
      <c r="S37" s="867"/>
      <c r="T37" s="867"/>
      <c r="U37" s="868"/>
    </row>
    <row r="38" spans="3:21" ht="13.9"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3.9" customHeight="1" x14ac:dyDescent="0.15">
      <c r="C39" s="241"/>
      <c r="D39" s="374" t="s">
        <v>61</v>
      </c>
      <c r="E39" s="485" t="s">
        <v>413</v>
      </c>
      <c r="F39" s="849"/>
      <c r="G39" s="850"/>
      <c r="H39" s="850"/>
      <c r="I39" s="850"/>
      <c r="J39" s="850"/>
      <c r="K39" s="850"/>
      <c r="L39" s="850"/>
      <c r="M39" s="850"/>
      <c r="N39" s="850"/>
      <c r="O39" s="850"/>
      <c r="P39" s="850"/>
      <c r="Q39" s="850"/>
      <c r="R39" s="850"/>
      <c r="S39" s="850"/>
      <c r="T39" s="850"/>
      <c r="U39" s="851"/>
    </row>
    <row r="40" spans="3:21" ht="13.9" customHeight="1" x14ac:dyDescent="0.15">
      <c r="C40" s="241"/>
      <c r="D40" s="374"/>
      <c r="E40" s="643"/>
      <c r="F40" s="849"/>
      <c r="G40" s="850"/>
      <c r="H40" s="850"/>
      <c r="I40" s="850"/>
      <c r="J40" s="850"/>
      <c r="K40" s="850"/>
      <c r="L40" s="850"/>
      <c r="M40" s="850"/>
      <c r="N40" s="850"/>
      <c r="O40" s="850"/>
      <c r="P40" s="850"/>
      <c r="Q40" s="850"/>
      <c r="R40" s="850"/>
      <c r="S40" s="850"/>
      <c r="T40" s="850"/>
      <c r="U40" s="851"/>
    </row>
    <row r="41" spans="3:21" ht="13.9" customHeight="1" x14ac:dyDescent="0.15">
      <c r="C41" s="241"/>
      <c r="D41" s="374"/>
      <c r="E41" s="643"/>
      <c r="F41" s="849"/>
      <c r="G41" s="850"/>
      <c r="H41" s="850"/>
      <c r="I41" s="850"/>
      <c r="J41" s="850"/>
      <c r="K41" s="850"/>
      <c r="L41" s="850"/>
      <c r="M41" s="850"/>
      <c r="N41" s="850"/>
      <c r="O41" s="850"/>
      <c r="P41" s="850"/>
      <c r="Q41" s="850"/>
      <c r="R41" s="850"/>
      <c r="S41" s="850"/>
      <c r="T41" s="850"/>
      <c r="U41" s="851"/>
    </row>
    <row r="42" spans="3:21" ht="13.9" customHeight="1" x14ac:dyDescent="0.15">
      <c r="C42" s="241"/>
      <c r="D42" s="374"/>
      <c r="E42" s="643"/>
      <c r="F42" s="849"/>
      <c r="G42" s="850"/>
      <c r="H42" s="850"/>
      <c r="I42" s="850"/>
      <c r="J42" s="850"/>
      <c r="K42" s="850"/>
      <c r="L42" s="850"/>
      <c r="M42" s="850"/>
      <c r="N42" s="850"/>
      <c r="O42" s="850"/>
      <c r="P42" s="850"/>
      <c r="Q42" s="850"/>
      <c r="R42" s="850"/>
      <c r="S42" s="850"/>
      <c r="T42" s="850"/>
      <c r="U42" s="851"/>
    </row>
    <row r="43" spans="3:21" ht="13.9" customHeight="1" x14ac:dyDescent="0.15">
      <c r="C43" s="241"/>
      <c r="D43" s="644" t="s">
        <v>414</v>
      </c>
      <c r="E43" s="645"/>
      <c r="F43" s="849"/>
      <c r="G43" s="850"/>
      <c r="H43" s="850"/>
      <c r="I43" s="850"/>
      <c r="J43" s="850"/>
      <c r="K43" s="850"/>
      <c r="L43" s="850"/>
      <c r="M43" s="850"/>
      <c r="N43" s="850"/>
      <c r="O43" s="850"/>
      <c r="P43" s="850"/>
      <c r="Q43" s="850"/>
      <c r="R43" s="850"/>
      <c r="S43" s="850"/>
      <c r="T43" s="850"/>
      <c r="U43" s="851"/>
    </row>
    <row r="44" spans="3:21" ht="13.9" customHeight="1" x14ac:dyDescent="0.15">
      <c r="C44" s="241"/>
      <c r="D44" s="646"/>
      <c r="E44" s="645"/>
      <c r="F44" s="849"/>
      <c r="G44" s="850"/>
      <c r="H44" s="850"/>
      <c r="I44" s="850"/>
      <c r="J44" s="850"/>
      <c r="K44" s="850"/>
      <c r="L44" s="850"/>
      <c r="M44" s="850"/>
      <c r="N44" s="850"/>
      <c r="O44" s="850"/>
      <c r="P44" s="850"/>
      <c r="Q44" s="850"/>
      <c r="R44" s="850"/>
      <c r="S44" s="850"/>
      <c r="T44" s="850"/>
      <c r="U44" s="851"/>
    </row>
    <row r="45" spans="3:21" ht="13.9" customHeight="1" x14ac:dyDescent="0.15">
      <c r="C45" s="241"/>
      <c r="D45" s="646"/>
      <c r="E45" s="645"/>
      <c r="F45" s="849"/>
      <c r="G45" s="850"/>
      <c r="H45" s="850"/>
      <c r="I45" s="850"/>
      <c r="J45" s="850"/>
      <c r="K45" s="850"/>
      <c r="L45" s="850"/>
      <c r="M45" s="850"/>
      <c r="N45" s="850"/>
      <c r="O45" s="850"/>
      <c r="P45" s="850"/>
      <c r="Q45" s="850"/>
      <c r="R45" s="850"/>
      <c r="S45" s="850"/>
      <c r="T45" s="850"/>
      <c r="U45" s="851"/>
    </row>
    <row r="46" spans="3:21" ht="13.9" customHeight="1" x14ac:dyDescent="0.15">
      <c r="C46" s="241"/>
      <c r="D46" s="646"/>
      <c r="E46" s="645"/>
      <c r="F46" s="849"/>
      <c r="G46" s="850"/>
      <c r="H46" s="850"/>
      <c r="I46" s="850"/>
      <c r="J46" s="850"/>
      <c r="K46" s="850"/>
      <c r="L46" s="850"/>
      <c r="M46" s="850"/>
      <c r="N46" s="850"/>
      <c r="O46" s="850"/>
      <c r="P46" s="850"/>
      <c r="Q46" s="850"/>
      <c r="R46" s="850"/>
      <c r="S46" s="850"/>
      <c r="T46" s="850"/>
      <c r="U46" s="851"/>
    </row>
    <row r="47" spans="3:21" ht="13.9" customHeight="1" x14ac:dyDescent="0.15">
      <c r="C47" s="241"/>
      <c r="D47" s="646"/>
      <c r="E47" s="645"/>
      <c r="F47" s="849"/>
      <c r="G47" s="850"/>
      <c r="H47" s="850"/>
      <c r="I47" s="850"/>
      <c r="J47" s="850"/>
      <c r="K47" s="850"/>
      <c r="L47" s="850"/>
      <c r="M47" s="850"/>
      <c r="N47" s="850"/>
      <c r="O47" s="850"/>
      <c r="P47" s="850"/>
      <c r="Q47" s="850"/>
      <c r="R47" s="850"/>
      <c r="S47" s="850"/>
      <c r="T47" s="850"/>
      <c r="U47" s="851"/>
    </row>
    <row r="48" spans="3:21" ht="13.9"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3.9"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3.9"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3.9"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3.9"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3.9"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3.9"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3.9"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3.9"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3.9"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3"/>
      <c r="E65" s="592"/>
      <c r="F65" s="180" t="s">
        <v>252</v>
      </c>
      <c r="G65" s="285"/>
      <c r="H65" s="285"/>
      <c r="I65" s="285"/>
      <c r="J65" s="285"/>
      <c r="K65" s="874">
        <f>+表紙!K89</f>
        <v>8</v>
      </c>
      <c r="L65" s="874"/>
      <c r="M65" s="874"/>
      <c r="N65" s="35" t="s">
        <v>47</v>
      </c>
      <c r="O65" s="35"/>
      <c r="P65" s="4"/>
      <c r="Q65" s="869" t="s">
        <v>353</v>
      </c>
      <c r="R65" s="869"/>
      <c r="S65" s="869"/>
      <c r="T65" s="869"/>
      <c r="U65" s="870"/>
      <c r="V65" s="292"/>
      <c r="W65" s="292"/>
    </row>
    <row r="66" spans="1:24" ht="18" customHeight="1" x14ac:dyDescent="0.15">
      <c r="A66" s="22">
        <v>6</v>
      </c>
      <c r="C66" s="862"/>
      <c r="D66" s="623"/>
      <c r="E66" s="592"/>
      <c r="F66" s="186" t="s">
        <v>200</v>
      </c>
      <c r="G66" s="193"/>
      <c r="H66" s="193"/>
      <c r="I66" s="193"/>
      <c r="J66" s="193"/>
      <c r="K66" s="873">
        <f>+表紙!K90</f>
        <v>1272.8000000000002</v>
      </c>
      <c r="L66" s="873"/>
      <c r="M66" s="873"/>
      <c r="N66" s="873"/>
      <c r="O66" s="873"/>
      <c r="P66" s="193" t="s">
        <v>13</v>
      </c>
      <c r="Q66" s="871"/>
      <c r="R66" s="871"/>
      <c r="S66" s="871"/>
      <c r="T66" s="871"/>
      <c r="U66" s="872"/>
      <c r="V66" s="292"/>
      <c r="W66" s="292"/>
      <c r="X66" s="102"/>
    </row>
    <row r="67" spans="1:24" ht="13.9" customHeight="1" x14ac:dyDescent="0.15">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3"/>
      <c r="E69" s="592"/>
      <c r="F69" s="180" t="s">
        <v>246</v>
      </c>
      <c r="G69" s="249"/>
      <c r="H69" s="249"/>
      <c r="I69" s="35"/>
      <c r="J69" s="35"/>
      <c r="K69" s="35"/>
      <c r="L69" s="36"/>
      <c r="M69" s="36"/>
      <c r="N69" s="36"/>
      <c r="O69" s="37"/>
      <c r="P69" s="37"/>
      <c r="Q69" s="37"/>
      <c r="R69" s="37"/>
      <c r="S69" s="35"/>
      <c r="T69" s="35"/>
      <c r="U69" s="38"/>
      <c r="V69" s="179"/>
    </row>
    <row r="70" spans="1:24" ht="13.9" customHeight="1" x14ac:dyDescent="0.15">
      <c r="C70" s="862"/>
      <c r="D70" s="623"/>
      <c r="E70" s="592"/>
      <c r="F70" s="819" t="str">
        <f>IF(COUNTA(表紙!F94)=1,+表紙!F94,"")</f>
        <v>産業廃棄物処理施設の適切管理による工程ロスの削減や回収率アップ
不適合購入品の持ち帰りの徹底
購入品の使用後の回収調査・実施</v>
      </c>
      <c r="G70" s="820"/>
      <c r="H70" s="820"/>
      <c r="I70" s="820"/>
      <c r="J70" s="820"/>
      <c r="K70" s="820"/>
      <c r="L70" s="820"/>
      <c r="M70" s="820"/>
      <c r="N70" s="820"/>
      <c r="O70" s="820"/>
      <c r="P70" s="820"/>
      <c r="Q70" s="820"/>
      <c r="R70" s="820"/>
      <c r="S70" s="820"/>
      <c r="T70" s="820"/>
      <c r="U70" s="821"/>
      <c r="V70" s="164"/>
    </row>
    <row r="71" spans="1:24" ht="13.9" customHeight="1" x14ac:dyDescent="0.15">
      <c r="C71" s="348"/>
      <c r="D71" s="623"/>
      <c r="E71" s="592"/>
      <c r="F71" s="819"/>
      <c r="G71" s="820"/>
      <c r="H71" s="820"/>
      <c r="I71" s="820"/>
      <c r="J71" s="820"/>
      <c r="K71" s="820"/>
      <c r="L71" s="820"/>
      <c r="M71" s="820"/>
      <c r="N71" s="820"/>
      <c r="O71" s="820"/>
      <c r="P71" s="820"/>
      <c r="Q71" s="820"/>
      <c r="R71" s="820"/>
      <c r="S71" s="820"/>
      <c r="T71" s="820"/>
      <c r="U71" s="821"/>
      <c r="V71" s="164"/>
    </row>
    <row r="72" spans="1:24" ht="13.9" customHeight="1" x14ac:dyDescent="0.15">
      <c r="C72" s="348"/>
      <c r="D72" s="623"/>
      <c r="E72" s="592"/>
      <c r="F72" s="819"/>
      <c r="G72" s="820"/>
      <c r="H72" s="820"/>
      <c r="I72" s="820"/>
      <c r="J72" s="820"/>
      <c r="K72" s="820"/>
      <c r="L72" s="820"/>
      <c r="M72" s="820"/>
      <c r="N72" s="820"/>
      <c r="O72" s="820"/>
      <c r="P72" s="820"/>
      <c r="Q72" s="820"/>
      <c r="R72" s="820"/>
      <c r="S72" s="820"/>
      <c r="T72" s="820"/>
      <c r="U72" s="821"/>
      <c r="V72" s="164"/>
    </row>
    <row r="73" spans="1:24" ht="13.9" customHeight="1" x14ac:dyDescent="0.15">
      <c r="C73" s="348"/>
      <c r="D73" s="623"/>
      <c r="E73" s="592"/>
      <c r="F73" s="819"/>
      <c r="G73" s="820"/>
      <c r="H73" s="820"/>
      <c r="I73" s="820"/>
      <c r="J73" s="820"/>
      <c r="K73" s="820"/>
      <c r="L73" s="820"/>
      <c r="M73" s="820"/>
      <c r="N73" s="820"/>
      <c r="O73" s="820"/>
      <c r="P73" s="820"/>
      <c r="Q73" s="820"/>
      <c r="R73" s="820"/>
      <c r="S73" s="820"/>
      <c r="T73" s="820"/>
      <c r="U73" s="821"/>
      <c r="V73" s="164"/>
    </row>
    <row r="74" spans="1:24" ht="13.9" customHeight="1" x14ac:dyDescent="0.15">
      <c r="C74" s="348"/>
      <c r="D74" s="623"/>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3"/>
      <c r="E75" s="592"/>
      <c r="F75" s="819"/>
      <c r="G75" s="820"/>
      <c r="H75" s="820"/>
      <c r="I75" s="820"/>
      <c r="J75" s="820"/>
      <c r="K75" s="820"/>
      <c r="L75" s="820"/>
      <c r="M75" s="820"/>
      <c r="N75" s="820"/>
      <c r="O75" s="820"/>
      <c r="P75" s="820"/>
      <c r="Q75" s="820"/>
      <c r="R75" s="820"/>
      <c r="S75" s="820"/>
      <c r="T75" s="820"/>
      <c r="U75" s="821"/>
      <c r="V75" s="164"/>
    </row>
    <row r="76" spans="1:24" ht="13.9" customHeight="1" x14ac:dyDescent="0.15">
      <c r="C76" s="348"/>
      <c r="D76" s="623"/>
      <c r="E76" s="592"/>
      <c r="F76" s="819"/>
      <c r="G76" s="820"/>
      <c r="H76" s="820"/>
      <c r="I76" s="820"/>
      <c r="J76" s="820"/>
      <c r="K76" s="820"/>
      <c r="L76" s="820"/>
      <c r="M76" s="820"/>
      <c r="N76" s="820"/>
      <c r="O76" s="820"/>
      <c r="P76" s="820"/>
      <c r="Q76" s="820"/>
      <c r="R76" s="820"/>
      <c r="S76" s="820"/>
      <c r="T76" s="820"/>
      <c r="U76" s="821"/>
      <c r="V76" s="164"/>
    </row>
    <row r="77" spans="1:24" ht="13.9" customHeight="1" x14ac:dyDescent="0.15">
      <c r="C77" s="348"/>
      <c r="D77" s="623"/>
      <c r="E77" s="592"/>
      <c r="F77" s="819"/>
      <c r="G77" s="820"/>
      <c r="H77" s="820"/>
      <c r="I77" s="820"/>
      <c r="J77" s="820"/>
      <c r="K77" s="820"/>
      <c r="L77" s="820"/>
      <c r="M77" s="820"/>
      <c r="N77" s="820"/>
      <c r="O77" s="820"/>
      <c r="P77" s="820"/>
      <c r="Q77" s="820"/>
      <c r="R77" s="820"/>
      <c r="S77" s="820"/>
      <c r="T77" s="820"/>
      <c r="U77" s="821"/>
      <c r="V77" s="164"/>
    </row>
    <row r="78" spans="1:24" ht="13.9" customHeight="1" x14ac:dyDescent="0.15">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494"/>
      <c r="E80" s="497"/>
      <c r="F80" s="180" t="s">
        <v>252</v>
      </c>
      <c r="G80" s="37"/>
      <c r="H80" s="37"/>
      <c r="I80" s="37"/>
      <c r="J80" s="37"/>
      <c r="K80" s="874">
        <f>+表紙!K104</f>
        <v>8</v>
      </c>
      <c r="L80" s="874"/>
      <c r="M80" s="874"/>
      <c r="N80" s="35" t="s">
        <v>47</v>
      </c>
      <c r="O80" s="35"/>
      <c r="P80" s="4"/>
      <c r="Q80" s="869" t="s">
        <v>354</v>
      </c>
      <c r="R80" s="869"/>
      <c r="S80" s="869"/>
      <c r="T80" s="869"/>
      <c r="U80" s="870"/>
      <c r="V80" s="292"/>
      <c r="W80" s="292"/>
      <c r="X80" s="165"/>
    </row>
    <row r="81" spans="1:24" ht="18" customHeight="1" x14ac:dyDescent="0.15">
      <c r="A81" s="22">
        <v>8</v>
      </c>
      <c r="C81" s="866"/>
      <c r="D81" s="494"/>
      <c r="E81" s="497"/>
      <c r="F81" s="186" t="s">
        <v>200</v>
      </c>
      <c r="G81" s="193"/>
      <c r="H81" s="193"/>
      <c r="I81" s="193"/>
      <c r="J81" s="193"/>
      <c r="K81" s="873">
        <f>+表紙!K105</f>
        <v>1333.2</v>
      </c>
      <c r="L81" s="873"/>
      <c r="M81" s="873"/>
      <c r="N81" s="873"/>
      <c r="O81" s="873"/>
      <c r="P81" s="246" t="s">
        <v>13</v>
      </c>
      <c r="Q81" s="871"/>
      <c r="R81" s="871"/>
      <c r="S81" s="871"/>
      <c r="T81" s="871"/>
      <c r="U81" s="872"/>
      <c r="V81" s="292"/>
      <c r="W81" s="292"/>
      <c r="X81" s="102"/>
    </row>
    <row r="82" spans="1:24" ht="13.9" customHeight="1" x14ac:dyDescent="0.15">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494"/>
      <c r="E84" s="497"/>
      <c r="F84" s="180" t="s">
        <v>247</v>
      </c>
      <c r="G84" s="249"/>
      <c r="H84" s="249"/>
      <c r="I84" s="35"/>
      <c r="J84" s="35"/>
      <c r="K84" s="35"/>
      <c r="L84" s="36"/>
      <c r="M84" s="36"/>
      <c r="N84" s="36"/>
      <c r="O84" s="37"/>
      <c r="P84" s="37"/>
      <c r="Q84" s="37"/>
      <c r="R84" s="37"/>
      <c r="S84" s="35"/>
      <c r="T84" s="35"/>
      <c r="U84" s="38"/>
      <c r="V84" s="179"/>
    </row>
    <row r="85" spans="1:24" ht="13.9" customHeight="1" x14ac:dyDescent="0.15">
      <c r="C85" s="866"/>
      <c r="D85" s="494"/>
      <c r="E85" s="497"/>
      <c r="F85" s="819" t="str">
        <f>IF(COUNTA(表紙!F109)=1,+表紙!F109,"")</f>
        <v>同上の継続</v>
      </c>
      <c r="G85" s="820"/>
      <c r="H85" s="820"/>
      <c r="I85" s="820"/>
      <c r="J85" s="820"/>
      <c r="K85" s="820"/>
      <c r="L85" s="820"/>
      <c r="M85" s="820"/>
      <c r="N85" s="820"/>
      <c r="O85" s="820"/>
      <c r="P85" s="820"/>
      <c r="Q85" s="820"/>
      <c r="R85" s="820"/>
      <c r="S85" s="820"/>
      <c r="T85" s="820"/>
      <c r="U85" s="821"/>
      <c r="V85" s="179"/>
    </row>
    <row r="86" spans="1:24" ht="13.9" customHeight="1" x14ac:dyDescent="0.15">
      <c r="C86" s="349"/>
      <c r="D86" s="494"/>
      <c r="E86" s="497"/>
      <c r="F86" s="819"/>
      <c r="G86" s="820"/>
      <c r="H86" s="820"/>
      <c r="I86" s="820"/>
      <c r="J86" s="820"/>
      <c r="K86" s="820"/>
      <c r="L86" s="820"/>
      <c r="M86" s="820"/>
      <c r="N86" s="820"/>
      <c r="O86" s="820"/>
      <c r="P86" s="820"/>
      <c r="Q86" s="820"/>
      <c r="R86" s="820"/>
      <c r="S86" s="820"/>
      <c r="T86" s="820"/>
      <c r="U86" s="821"/>
      <c r="V86" s="179"/>
    </row>
    <row r="87" spans="1:24" ht="13.9" customHeight="1" x14ac:dyDescent="0.15">
      <c r="C87" s="349"/>
      <c r="D87" s="494"/>
      <c r="E87" s="497"/>
      <c r="F87" s="819"/>
      <c r="G87" s="820"/>
      <c r="H87" s="820"/>
      <c r="I87" s="820"/>
      <c r="J87" s="820"/>
      <c r="K87" s="820"/>
      <c r="L87" s="820"/>
      <c r="M87" s="820"/>
      <c r="N87" s="820"/>
      <c r="O87" s="820"/>
      <c r="P87" s="820"/>
      <c r="Q87" s="820"/>
      <c r="R87" s="820"/>
      <c r="S87" s="820"/>
      <c r="T87" s="820"/>
      <c r="U87" s="821"/>
      <c r="V87" s="179"/>
    </row>
    <row r="88" spans="1:24" ht="13.9" customHeight="1" x14ac:dyDescent="0.15">
      <c r="C88" s="349"/>
      <c r="D88" s="494"/>
      <c r="E88" s="497"/>
      <c r="F88" s="819"/>
      <c r="G88" s="820"/>
      <c r="H88" s="820"/>
      <c r="I88" s="820"/>
      <c r="J88" s="820"/>
      <c r="K88" s="820"/>
      <c r="L88" s="820"/>
      <c r="M88" s="820"/>
      <c r="N88" s="820"/>
      <c r="O88" s="820"/>
      <c r="P88" s="820"/>
      <c r="Q88" s="820"/>
      <c r="R88" s="820"/>
      <c r="S88" s="820"/>
      <c r="T88" s="820"/>
      <c r="U88" s="821"/>
      <c r="V88" s="179"/>
    </row>
    <row r="89" spans="1:24" ht="13.9" customHeight="1" x14ac:dyDescent="0.15">
      <c r="C89" s="349"/>
      <c r="D89" s="494"/>
      <c r="E89" s="497"/>
      <c r="F89" s="819"/>
      <c r="G89" s="820"/>
      <c r="H89" s="820"/>
      <c r="I89" s="820"/>
      <c r="J89" s="820"/>
      <c r="K89" s="820"/>
      <c r="L89" s="820"/>
      <c r="M89" s="820"/>
      <c r="N89" s="820"/>
      <c r="O89" s="820"/>
      <c r="P89" s="820"/>
      <c r="Q89" s="820"/>
      <c r="R89" s="820"/>
      <c r="S89" s="820"/>
      <c r="T89" s="820"/>
      <c r="U89" s="821"/>
      <c r="V89" s="179"/>
    </row>
    <row r="90" spans="1:24" ht="13.9" customHeight="1" x14ac:dyDescent="0.15">
      <c r="C90" s="349"/>
      <c r="D90" s="494"/>
      <c r="E90" s="497"/>
      <c r="F90" s="819"/>
      <c r="G90" s="820"/>
      <c r="H90" s="820"/>
      <c r="I90" s="820"/>
      <c r="J90" s="820"/>
      <c r="K90" s="820"/>
      <c r="L90" s="820"/>
      <c r="M90" s="820"/>
      <c r="N90" s="820"/>
      <c r="O90" s="820"/>
      <c r="P90" s="820"/>
      <c r="Q90" s="820"/>
      <c r="R90" s="820"/>
      <c r="S90" s="820"/>
      <c r="T90" s="820"/>
      <c r="U90" s="821"/>
      <c r="V90" s="179"/>
    </row>
    <row r="91" spans="1:24" ht="13.9" customHeight="1" x14ac:dyDescent="0.15">
      <c r="C91" s="349"/>
      <c r="D91" s="494"/>
      <c r="E91" s="497"/>
      <c r="F91" s="819"/>
      <c r="G91" s="820"/>
      <c r="H91" s="820"/>
      <c r="I91" s="820"/>
      <c r="J91" s="820"/>
      <c r="K91" s="820"/>
      <c r="L91" s="820"/>
      <c r="M91" s="820"/>
      <c r="N91" s="820"/>
      <c r="O91" s="820"/>
      <c r="P91" s="820"/>
      <c r="Q91" s="820"/>
      <c r="R91" s="820"/>
      <c r="S91" s="820"/>
      <c r="T91" s="820"/>
      <c r="U91" s="821"/>
      <c r="V91" s="179"/>
    </row>
    <row r="92" spans="1:24" ht="13.9" customHeight="1" x14ac:dyDescent="0.15">
      <c r="C92" s="349"/>
      <c r="D92" s="494"/>
      <c r="E92" s="497"/>
      <c r="F92" s="819"/>
      <c r="G92" s="820"/>
      <c r="H92" s="820"/>
      <c r="I92" s="820"/>
      <c r="J92" s="820"/>
      <c r="K92" s="820"/>
      <c r="L92" s="820"/>
      <c r="M92" s="820"/>
      <c r="N92" s="820"/>
      <c r="O92" s="820"/>
      <c r="P92" s="820"/>
      <c r="Q92" s="820"/>
      <c r="R92" s="820"/>
      <c r="S92" s="820"/>
      <c r="T92" s="820"/>
      <c r="U92" s="821"/>
      <c r="V92" s="179"/>
    </row>
    <row r="93" spans="1:24" ht="13.9" customHeight="1" x14ac:dyDescent="0.15">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494"/>
      <c r="E96" s="497"/>
      <c r="F96" s="819" t="str">
        <f>IF(COUNTA(表紙!F120)=1,+表紙!F120,"")</f>
        <v>産業廃棄物の種類は１０種類、定期的に職場を回り分別に対する教育を実施</v>
      </c>
      <c r="G96" s="820"/>
      <c r="H96" s="820"/>
      <c r="I96" s="820"/>
      <c r="J96" s="820"/>
      <c r="K96" s="820"/>
      <c r="L96" s="820"/>
      <c r="M96" s="820"/>
      <c r="N96" s="820"/>
      <c r="O96" s="820"/>
      <c r="P96" s="820"/>
      <c r="Q96" s="820"/>
      <c r="R96" s="820"/>
      <c r="S96" s="820"/>
      <c r="T96" s="820"/>
      <c r="U96" s="821"/>
      <c r="V96" s="179"/>
    </row>
    <row r="97" spans="3:24" ht="13.9" customHeight="1" x14ac:dyDescent="0.15">
      <c r="C97" s="231"/>
      <c r="D97" s="494"/>
      <c r="E97" s="497"/>
      <c r="F97" s="819"/>
      <c r="G97" s="820"/>
      <c r="H97" s="820"/>
      <c r="I97" s="820"/>
      <c r="J97" s="820"/>
      <c r="K97" s="820"/>
      <c r="L97" s="820"/>
      <c r="M97" s="820"/>
      <c r="N97" s="820"/>
      <c r="O97" s="820"/>
      <c r="P97" s="820"/>
      <c r="Q97" s="820"/>
      <c r="R97" s="820"/>
      <c r="S97" s="820"/>
      <c r="T97" s="820"/>
      <c r="U97" s="821"/>
      <c r="V97" s="179"/>
    </row>
    <row r="98" spans="3:24" ht="13.9" customHeight="1" x14ac:dyDescent="0.15">
      <c r="C98" s="231"/>
      <c r="D98" s="494"/>
      <c r="E98" s="497"/>
      <c r="F98" s="819"/>
      <c r="G98" s="820"/>
      <c r="H98" s="820"/>
      <c r="I98" s="820"/>
      <c r="J98" s="820"/>
      <c r="K98" s="820"/>
      <c r="L98" s="820"/>
      <c r="M98" s="820"/>
      <c r="N98" s="820"/>
      <c r="O98" s="820"/>
      <c r="P98" s="820"/>
      <c r="Q98" s="820"/>
      <c r="R98" s="820"/>
      <c r="S98" s="820"/>
      <c r="T98" s="820"/>
      <c r="U98" s="821"/>
      <c r="V98" s="179"/>
    </row>
    <row r="99" spans="3:24" ht="13.9" customHeight="1" x14ac:dyDescent="0.15">
      <c r="C99" s="231"/>
      <c r="D99" s="494"/>
      <c r="E99" s="497"/>
      <c r="F99" s="819"/>
      <c r="G99" s="820"/>
      <c r="H99" s="820"/>
      <c r="I99" s="820"/>
      <c r="J99" s="820"/>
      <c r="K99" s="820"/>
      <c r="L99" s="820"/>
      <c r="M99" s="820"/>
      <c r="N99" s="820"/>
      <c r="O99" s="820"/>
      <c r="P99" s="820"/>
      <c r="Q99" s="820"/>
      <c r="R99" s="820"/>
      <c r="S99" s="820"/>
      <c r="T99" s="820"/>
      <c r="U99" s="821"/>
      <c r="V99" s="179"/>
    </row>
    <row r="100" spans="3:24" ht="13.9" customHeight="1" x14ac:dyDescent="0.15">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494"/>
      <c r="E102" s="497"/>
      <c r="F102" s="839" t="str">
        <f>IF(COUNTA(表紙!F126)=1,+表紙!F126,"")</f>
        <v>同上の継続</v>
      </c>
      <c r="G102" s="840"/>
      <c r="H102" s="840"/>
      <c r="I102" s="840"/>
      <c r="J102" s="840"/>
      <c r="K102" s="840"/>
      <c r="L102" s="840"/>
      <c r="M102" s="840"/>
      <c r="N102" s="840"/>
      <c r="O102" s="840"/>
      <c r="P102" s="840"/>
      <c r="Q102" s="840"/>
      <c r="R102" s="840"/>
      <c r="S102" s="840"/>
      <c r="T102" s="840"/>
      <c r="U102" s="841"/>
      <c r="V102" s="179"/>
    </row>
    <row r="103" spans="3:24" ht="13.9" customHeight="1" x14ac:dyDescent="0.15">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3.9" customHeight="1" x14ac:dyDescent="0.15">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3.9" customHeight="1" x14ac:dyDescent="0.15">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3.9" customHeight="1" x14ac:dyDescent="0.15">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3.9"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4"/>
      <c r="E110" s="508"/>
      <c r="F110" s="505" t="s">
        <v>259</v>
      </c>
      <c r="G110" s="506"/>
      <c r="H110" s="506"/>
      <c r="I110" s="506"/>
      <c r="J110" s="506"/>
      <c r="K110" s="838" t="str">
        <f>+表紙!K134</f>
        <v>0</v>
      </c>
      <c r="L110" s="838"/>
      <c r="M110" s="838"/>
      <c r="N110" s="838"/>
      <c r="O110" s="838"/>
      <c r="P110" s="196" t="s">
        <v>13</v>
      </c>
      <c r="Q110" s="522" t="s">
        <v>359</v>
      </c>
      <c r="R110" s="522"/>
      <c r="S110" s="522"/>
      <c r="T110" s="522"/>
      <c r="U110" s="523"/>
      <c r="V110" s="292"/>
      <c r="W110" s="292"/>
      <c r="X110" s="179"/>
    </row>
    <row r="111" spans="3:24" ht="13.9" customHeight="1" x14ac:dyDescent="0.15">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494"/>
      <c r="E112" s="508"/>
      <c r="F112" s="819" t="str">
        <f>IF(COUNTA(表紙!F136)=1,+表紙!F136,"")</f>
        <v>不純物除去による酸化鉄汚泥の有償化
酸化鉄汚泥の利用先の開拓</v>
      </c>
      <c r="G112" s="820"/>
      <c r="H112" s="820"/>
      <c r="I112" s="820"/>
      <c r="J112" s="820"/>
      <c r="K112" s="820"/>
      <c r="L112" s="820"/>
      <c r="M112" s="820"/>
      <c r="N112" s="820"/>
      <c r="O112" s="820"/>
      <c r="P112" s="820"/>
      <c r="Q112" s="820"/>
      <c r="R112" s="820"/>
      <c r="S112" s="820"/>
      <c r="T112" s="820"/>
      <c r="U112" s="821"/>
      <c r="V112" s="164"/>
    </row>
    <row r="113" spans="3:24" ht="13.9" customHeight="1" x14ac:dyDescent="0.15">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3.9" customHeight="1" x14ac:dyDescent="0.15">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3.9" customHeight="1" x14ac:dyDescent="0.15">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3.9" customHeight="1" x14ac:dyDescent="0.15">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3.9" customHeight="1" x14ac:dyDescent="0.15">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3.9" customHeight="1" x14ac:dyDescent="0.15">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3.9" customHeight="1" x14ac:dyDescent="0.15">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4"/>
      <c r="E121" s="497"/>
      <c r="F121" s="505" t="s">
        <v>260</v>
      </c>
      <c r="G121" s="506"/>
      <c r="H121" s="506"/>
      <c r="I121" s="506"/>
      <c r="J121" s="506"/>
      <c r="K121" s="838">
        <f>+表紙!K145</f>
        <v>0</v>
      </c>
      <c r="L121" s="838"/>
      <c r="M121" s="838"/>
      <c r="N121" s="838"/>
      <c r="O121" s="838"/>
      <c r="P121" s="193" t="s">
        <v>13</v>
      </c>
      <c r="Q121" s="522" t="s">
        <v>292</v>
      </c>
      <c r="R121" s="522"/>
      <c r="S121" s="522"/>
      <c r="T121" s="522"/>
      <c r="U121" s="523"/>
      <c r="V121" s="292"/>
      <c r="W121" s="292"/>
      <c r="X121" s="179"/>
    </row>
    <row r="122" spans="3:24" ht="13.9"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494"/>
      <c r="E123" s="497"/>
      <c r="F123" s="819" t="str">
        <f>IF(COUNTA(表紙!F147)=1,+表紙!F147,"")</f>
        <v>同上の継続</v>
      </c>
      <c r="G123" s="820"/>
      <c r="H123" s="820"/>
      <c r="I123" s="820"/>
      <c r="J123" s="820"/>
      <c r="K123" s="820"/>
      <c r="L123" s="820"/>
      <c r="M123" s="820"/>
      <c r="N123" s="820"/>
      <c r="O123" s="820"/>
      <c r="P123" s="820"/>
      <c r="Q123" s="820"/>
      <c r="R123" s="820"/>
      <c r="S123" s="820"/>
      <c r="T123" s="820"/>
      <c r="U123" s="821"/>
      <c r="V123" s="164"/>
    </row>
    <row r="124" spans="3:24" ht="13.9" customHeight="1" x14ac:dyDescent="0.15">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3.9" customHeight="1" x14ac:dyDescent="0.15">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3.9" customHeight="1" x14ac:dyDescent="0.15">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3.9" customHeight="1" x14ac:dyDescent="0.15">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3.9" customHeight="1" x14ac:dyDescent="0.15">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3.9" customHeight="1" x14ac:dyDescent="0.15">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3.9" customHeight="1" x14ac:dyDescent="0.15">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494"/>
      <c r="E133" s="497"/>
      <c r="F133" s="505" t="s">
        <v>257</v>
      </c>
      <c r="G133" s="506"/>
      <c r="H133" s="506"/>
      <c r="I133" s="506"/>
      <c r="J133" s="506"/>
      <c r="K133" s="838" t="str">
        <f>+表紙!K157</f>
        <v>0</v>
      </c>
      <c r="L133" s="838"/>
      <c r="M133" s="838"/>
      <c r="N133" s="838"/>
      <c r="O133" s="838"/>
      <c r="P133" s="196" t="s">
        <v>13</v>
      </c>
      <c r="Q133" s="522" t="s">
        <v>256</v>
      </c>
      <c r="R133" s="522"/>
      <c r="S133" s="522"/>
      <c r="T133" s="522"/>
      <c r="U133" s="523"/>
      <c r="V133" s="292"/>
      <c r="W133" s="292"/>
      <c r="X133" s="179"/>
    </row>
    <row r="134" spans="3:24" ht="37.9" customHeight="1" x14ac:dyDescent="0.15">
      <c r="C134" s="195"/>
      <c r="D134" s="494"/>
      <c r="E134" s="497"/>
      <c r="F134" s="505" t="s">
        <v>258</v>
      </c>
      <c r="G134" s="506"/>
      <c r="H134" s="506"/>
      <c r="I134" s="506"/>
      <c r="J134" s="506"/>
      <c r="K134" s="838">
        <f>+表紙!K158</f>
        <v>668.5</v>
      </c>
      <c r="L134" s="838"/>
      <c r="M134" s="838"/>
      <c r="N134" s="838"/>
      <c r="O134" s="838"/>
      <c r="P134" s="196" t="s">
        <v>13</v>
      </c>
      <c r="Q134" s="522" t="s">
        <v>255</v>
      </c>
      <c r="R134" s="522"/>
      <c r="S134" s="522"/>
      <c r="T134" s="522"/>
      <c r="U134" s="523"/>
      <c r="V134" s="292"/>
      <c r="W134" s="292"/>
      <c r="X134" s="179"/>
    </row>
    <row r="135" spans="3:24" ht="13.9"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494"/>
      <c r="E136" s="497"/>
      <c r="F136" s="819" t="str">
        <f>IF(COUNTA(表紙!F160)=1,+表紙!F160,"")</f>
        <v>脱水施設の適切管理による脱水率の向上</v>
      </c>
      <c r="G136" s="820"/>
      <c r="H136" s="820"/>
      <c r="I136" s="820"/>
      <c r="J136" s="820"/>
      <c r="K136" s="820"/>
      <c r="L136" s="820"/>
      <c r="M136" s="820"/>
      <c r="N136" s="820"/>
      <c r="O136" s="820"/>
      <c r="P136" s="820"/>
      <c r="Q136" s="820"/>
      <c r="R136" s="820"/>
      <c r="S136" s="820"/>
      <c r="T136" s="820"/>
      <c r="U136" s="821"/>
      <c r="V136" s="164"/>
    </row>
    <row r="137" spans="3:24" ht="13.9" customHeight="1" x14ac:dyDescent="0.15">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3.9" customHeight="1" x14ac:dyDescent="0.15">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3.9" customHeight="1" x14ac:dyDescent="0.15">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3.9" customHeight="1" x14ac:dyDescent="0.15">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3.9" customHeight="1" x14ac:dyDescent="0.15">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3.9" customHeight="1" x14ac:dyDescent="0.15">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3.9" customHeight="1" x14ac:dyDescent="0.15">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3.9"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7.9" customHeight="1" x14ac:dyDescent="0.15">
      <c r="C146" s="195"/>
      <c r="D146" s="494"/>
      <c r="E146" s="497"/>
      <c r="F146" s="505" t="s">
        <v>262</v>
      </c>
      <c r="G146" s="506"/>
      <c r="H146" s="506"/>
      <c r="I146" s="506"/>
      <c r="J146" s="506"/>
      <c r="K146" s="838">
        <f>+表紙!K170</f>
        <v>720</v>
      </c>
      <c r="L146" s="838"/>
      <c r="M146" s="838"/>
      <c r="N146" s="838"/>
      <c r="O146" s="838"/>
      <c r="P146" s="196" t="s">
        <v>13</v>
      </c>
      <c r="Q146" s="522" t="s">
        <v>362</v>
      </c>
      <c r="R146" s="522"/>
      <c r="S146" s="522"/>
      <c r="T146" s="522"/>
      <c r="U146" s="523"/>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494"/>
      <c r="E148" s="497"/>
      <c r="F148" s="819" t="str">
        <f>IF(COUNTA(表紙!F172)=1,+表紙!F172,"")</f>
        <v>同上の継続</v>
      </c>
      <c r="G148" s="820"/>
      <c r="H148" s="820"/>
      <c r="I148" s="820"/>
      <c r="J148" s="820"/>
      <c r="K148" s="820"/>
      <c r="L148" s="820"/>
      <c r="M148" s="820"/>
      <c r="N148" s="820"/>
      <c r="O148" s="820"/>
      <c r="P148" s="820"/>
      <c r="Q148" s="820"/>
      <c r="R148" s="820"/>
      <c r="S148" s="820"/>
      <c r="T148" s="820"/>
      <c r="U148" s="821"/>
      <c r="V148" s="164"/>
    </row>
    <row r="149" spans="3:24" ht="13.9" customHeight="1" x14ac:dyDescent="0.15">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3.9" customHeight="1" x14ac:dyDescent="0.15">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3.9" customHeight="1" x14ac:dyDescent="0.15">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3.9" customHeight="1" x14ac:dyDescent="0.15">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3.9" customHeight="1" x14ac:dyDescent="0.15">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3.9" customHeight="1" x14ac:dyDescent="0.15">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3.9" customHeight="1" x14ac:dyDescent="0.15">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8"/>
      <c r="F159" s="505" t="s">
        <v>264</v>
      </c>
      <c r="G159" s="506"/>
      <c r="H159" s="506"/>
      <c r="I159" s="506"/>
      <c r="J159" s="506"/>
      <c r="K159" s="838" t="str">
        <f>+表紙!K183</f>
        <v>0</v>
      </c>
      <c r="L159" s="838"/>
      <c r="M159" s="838"/>
      <c r="N159" s="838"/>
      <c r="O159" s="838"/>
      <c r="P159" s="196" t="s">
        <v>13</v>
      </c>
      <c r="Q159" s="522" t="s">
        <v>363</v>
      </c>
      <c r="R159" s="522"/>
      <c r="S159" s="522"/>
      <c r="T159" s="522"/>
      <c r="U159" s="523"/>
      <c r="V159" s="292"/>
      <c r="W159" s="292"/>
      <c r="X159" s="179"/>
    </row>
    <row r="160" spans="3:24" ht="13.9" customHeight="1" x14ac:dyDescent="0.15">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494"/>
      <c r="E161" s="508"/>
      <c r="F161" s="819" t="str">
        <f>IF(COUNTA(表紙!F185)=1,+表紙!F185,"")</f>
        <v>特になし（非該当）</v>
      </c>
      <c r="G161" s="820"/>
      <c r="H161" s="820"/>
      <c r="I161" s="820"/>
      <c r="J161" s="820"/>
      <c r="K161" s="820"/>
      <c r="L161" s="820"/>
      <c r="M161" s="820"/>
      <c r="N161" s="820"/>
      <c r="O161" s="820"/>
      <c r="P161" s="820"/>
      <c r="Q161" s="820"/>
      <c r="R161" s="820"/>
      <c r="S161" s="820"/>
      <c r="T161" s="820"/>
      <c r="U161" s="821"/>
      <c r="V161" s="164"/>
    </row>
    <row r="162" spans="3:24" ht="13.9" customHeight="1" x14ac:dyDescent="0.15">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3.9" customHeight="1" x14ac:dyDescent="0.15">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3.9" customHeight="1" x14ac:dyDescent="0.15">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3.9" customHeight="1" x14ac:dyDescent="0.15">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3.9" customHeight="1" x14ac:dyDescent="0.15">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3.9" customHeight="1" x14ac:dyDescent="0.15">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3.9" customHeight="1" x14ac:dyDescent="0.15">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3.9" customHeight="1" x14ac:dyDescent="0.15">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494"/>
      <c r="E173" s="497"/>
      <c r="F173" s="819" t="str">
        <f>IF(COUNTA(表紙!F197)=1,+表紙!F197,"")</f>
        <v>特になし（非該当）</v>
      </c>
      <c r="G173" s="820"/>
      <c r="H173" s="820"/>
      <c r="I173" s="820"/>
      <c r="J173" s="820"/>
      <c r="K173" s="820"/>
      <c r="L173" s="820"/>
      <c r="M173" s="820"/>
      <c r="N173" s="820"/>
      <c r="O173" s="820"/>
      <c r="P173" s="820"/>
      <c r="Q173" s="820"/>
      <c r="R173" s="820"/>
      <c r="S173" s="820"/>
      <c r="T173" s="820"/>
      <c r="U173" s="821"/>
      <c r="V173" s="164"/>
    </row>
    <row r="174" spans="3:24" ht="13.9" customHeight="1" x14ac:dyDescent="0.15">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3.9" customHeight="1" x14ac:dyDescent="0.15">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3.9" customHeight="1" x14ac:dyDescent="0.15">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3.9" customHeight="1" x14ac:dyDescent="0.15">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3.9" customHeight="1" x14ac:dyDescent="0.15">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3.9" customHeight="1" x14ac:dyDescent="0.15">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3.9" customHeight="1" x14ac:dyDescent="0.15">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3.9" customHeight="1" x14ac:dyDescent="0.15">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494"/>
      <c r="E184" s="497"/>
      <c r="F184" s="511" t="s">
        <v>267</v>
      </c>
      <c r="G184" s="512"/>
      <c r="H184" s="512"/>
      <c r="I184" s="512"/>
      <c r="J184" s="512"/>
      <c r="K184" s="838">
        <f>+表紙!K208</f>
        <v>595.80000000000007</v>
      </c>
      <c r="L184" s="838"/>
      <c r="M184" s="838"/>
      <c r="N184" s="838"/>
      <c r="O184" s="838"/>
      <c r="P184" s="198" t="s">
        <v>13</v>
      </c>
      <c r="Q184" s="828" t="s">
        <v>293</v>
      </c>
      <c r="R184" s="829"/>
      <c r="S184" s="829"/>
      <c r="T184" s="829"/>
      <c r="U184" s="830"/>
      <c r="V184" s="292"/>
      <c r="W184" s="292"/>
      <c r="X184" s="179"/>
    </row>
    <row r="185" spans="3:24" ht="43.15" customHeight="1" x14ac:dyDescent="0.15">
      <c r="C185" s="195"/>
      <c r="D185" s="494"/>
      <c r="E185" s="497"/>
      <c r="F185" s="263"/>
      <c r="G185" s="505" t="s">
        <v>223</v>
      </c>
      <c r="H185" s="506"/>
      <c r="I185" s="506"/>
      <c r="J185" s="506"/>
      <c r="K185" s="838">
        <f>+表紙!K209</f>
        <v>595.80000000000007</v>
      </c>
      <c r="L185" s="838"/>
      <c r="M185" s="838"/>
      <c r="N185" s="838"/>
      <c r="O185" s="838"/>
      <c r="P185" s="346" t="s">
        <v>13</v>
      </c>
      <c r="Q185" s="831"/>
      <c r="R185" s="832"/>
      <c r="S185" s="832"/>
      <c r="T185" s="832"/>
      <c r="U185" s="833"/>
      <c r="V185" s="292"/>
      <c r="W185" s="292"/>
      <c r="X185" s="179"/>
    </row>
    <row r="186" spans="3:24" ht="43.15" customHeight="1" x14ac:dyDescent="0.15">
      <c r="C186" s="195"/>
      <c r="D186" s="494"/>
      <c r="E186" s="497"/>
      <c r="F186" s="263"/>
      <c r="G186" s="505" t="s">
        <v>224</v>
      </c>
      <c r="H186" s="506"/>
      <c r="I186" s="506"/>
      <c r="J186" s="506"/>
      <c r="K186" s="838">
        <f>+表紙!K210</f>
        <v>595.80000000000007</v>
      </c>
      <c r="L186" s="838"/>
      <c r="M186" s="838"/>
      <c r="N186" s="838"/>
      <c r="O186" s="838"/>
      <c r="P186" s="346" t="s">
        <v>13</v>
      </c>
      <c r="Q186" s="831"/>
      <c r="R186" s="832"/>
      <c r="S186" s="832"/>
      <c r="T186" s="832"/>
      <c r="U186" s="833"/>
      <c r="V186" s="292"/>
      <c r="W186" s="292"/>
      <c r="X186" s="179"/>
    </row>
    <row r="187" spans="3:24" ht="43.15" customHeight="1" x14ac:dyDescent="0.15">
      <c r="C187" s="195"/>
      <c r="D187" s="494"/>
      <c r="E187" s="497"/>
      <c r="F187" s="263"/>
      <c r="G187" s="505" t="s">
        <v>408</v>
      </c>
      <c r="H187" s="506"/>
      <c r="I187" s="506"/>
      <c r="J187" s="506"/>
      <c r="K187" s="838" t="str">
        <f>+表紙!K211</f>
        <v>0</v>
      </c>
      <c r="L187" s="838"/>
      <c r="M187" s="838"/>
      <c r="N187" s="838"/>
      <c r="O187" s="838"/>
      <c r="P187" s="346" t="s">
        <v>13</v>
      </c>
      <c r="Q187" s="831"/>
      <c r="R187" s="832"/>
      <c r="S187" s="832"/>
      <c r="T187" s="832"/>
      <c r="U187" s="833"/>
      <c r="V187" s="292"/>
      <c r="W187" s="292"/>
      <c r="X187" s="179"/>
    </row>
    <row r="188" spans="3:24" ht="43.15" customHeight="1" x14ac:dyDescent="0.15">
      <c r="C188" s="195"/>
      <c r="D188" s="494"/>
      <c r="E188" s="497"/>
      <c r="F188" s="264"/>
      <c r="G188" s="505" t="s">
        <v>409</v>
      </c>
      <c r="H188" s="506"/>
      <c r="I188" s="506"/>
      <c r="J188" s="506"/>
      <c r="K188" s="838" t="str">
        <f>+表紙!K212</f>
        <v>0</v>
      </c>
      <c r="L188" s="838"/>
      <c r="M188" s="838"/>
      <c r="N188" s="838"/>
      <c r="O188" s="838"/>
      <c r="P188" s="346" t="s">
        <v>13</v>
      </c>
      <c r="Q188" s="834"/>
      <c r="R188" s="835"/>
      <c r="S188" s="835"/>
      <c r="T188" s="835"/>
      <c r="U188" s="836"/>
      <c r="V188" s="292"/>
      <c r="W188" s="292"/>
      <c r="X188" s="179"/>
    </row>
    <row r="189" spans="3:24" ht="13.9"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494"/>
      <c r="E190" s="497"/>
      <c r="F190" s="819" t="str">
        <f>IF(COUNTA(表紙!F214)=1,+表紙!F214,"")</f>
        <v>定期的な委託先監査による適正処分の確認</v>
      </c>
      <c r="G190" s="820"/>
      <c r="H190" s="820"/>
      <c r="I190" s="820"/>
      <c r="J190" s="820"/>
      <c r="K190" s="820"/>
      <c r="L190" s="820"/>
      <c r="M190" s="820"/>
      <c r="N190" s="820"/>
      <c r="O190" s="820"/>
      <c r="P190" s="820"/>
      <c r="Q190" s="820"/>
      <c r="R190" s="820"/>
      <c r="S190" s="820"/>
      <c r="T190" s="820"/>
      <c r="U190" s="821"/>
      <c r="V190" s="164"/>
    </row>
    <row r="191" spans="3:24" ht="13.9" customHeight="1" x14ac:dyDescent="0.15">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3.9" customHeight="1" x14ac:dyDescent="0.15">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3.9" customHeight="1" x14ac:dyDescent="0.15">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3.9" customHeight="1" x14ac:dyDescent="0.15">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3.9" customHeight="1" x14ac:dyDescent="0.15">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3.9" customHeight="1" x14ac:dyDescent="0.15">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3.9" customHeight="1" x14ac:dyDescent="0.15">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3.9" customHeight="1" x14ac:dyDescent="0.15">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11" t="s">
        <v>267</v>
      </c>
      <c r="G201" s="512"/>
      <c r="H201" s="512"/>
      <c r="I201" s="512"/>
      <c r="J201" s="512"/>
      <c r="K201" s="838">
        <f>+表紙!K225</f>
        <v>613.20000000000005</v>
      </c>
      <c r="L201" s="838"/>
      <c r="M201" s="838"/>
      <c r="N201" s="838"/>
      <c r="O201" s="838"/>
      <c r="P201" s="198" t="s">
        <v>13</v>
      </c>
      <c r="Q201" s="828" t="s">
        <v>366</v>
      </c>
      <c r="R201" s="829"/>
      <c r="S201" s="829"/>
      <c r="T201" s="829"/>
      <c r="U201" s="830"/>
      <c r="V201" s="98"/>
      <c r="W201" s="98"/>
      <c r="X201" s="179"/>
    </row>
    <row r="202" spans="3:24" ht="45" customHeight="1" x14ac:dyDescent="0.15">
      <c r="C202" s="195"/>
      <c r="D202" s="494"/>
      <c r="E202" s="497"/>
      <c r="F202" s="263"/>
      <c r="G202" s="505" t="s">
        <v>223</v>
      </c>
      <c r="H202" s="506"/>
      <c r="I202" s="506"/>
      <c r="J202" s="506"/>
      <c r="K202" s="838">
        <f>+表紙!K226</f>
        <v>609</v>
      </c>
      <c r="L202" s="838"/>
      <c r="M202" s="838"/>
      <c r="N202" s="838"/>
      <c r="O202" s="838"/>
      <c r="P202" s="346" t="s">
        <v>13</v>
      </c>
      <c r="Q202" s="831"/>
      <c r="R202" s="832"/>
      <c r="S202" s="832"/>
      <c r="T202" s="832"/>
      <c r="U202" s="833"/>
      <c r="V202" s="98"/>
      <c r="W202" s="98"/>
      <c r="X202" s="179"/>
    </row>
    <row r="203" spans="3:24" ht="45" customHeight="1" x14ac:dyDescent="0.15">
      <c r="C203" s="195"/>
      <c r="D203" s="494"/>
      <c r="E203" s="497"/>
      <c r="F203" s="263"/>
      <c r="G203" s="505" t="s">
        <v>224</v>
      </c>
      <c r="H203" s="506"/>
      <c r="I203" s="506"/>
      <c r="J203" s="506"/>
      <c r="K203" s="838">
        <f>+表紙!K227</f>
        <v>612</v>
      </c>
      <c r="L203" s="838"/>
      <c r="M203" s="838"/>
      <c r="N203" s="838"/>
      <c r="O203" s="838"/>
      <c r="P203" s="346" t="s">
        <v>13</v>
      </c>
      <c r="Q203" s="831"/>
      <c r="R203" s="832"/>
      <c r="S203" s="832"/>
      <c r="T203" s="832"/>
      <c r="U203" s="833"/>
      <c r="V203" s="98"/>
      <c r="W203" s="98"/>
      <c r="X203" s="179"/>
    </row>
    <row r="204" spans="3:24" ht="45" customHeight="1" x14ac:dyDescent="0.15">
      <c r="C204" s="195"/>
      <c r="D204" s="494"/>
      <c r="E204" s="497"/>
      <c r="F204" s="263"/>
      <c r="G204" s="505" t="s">
        <v>408</v>
      </c>
      <c r="H204" s="506"/>
      <c r="I204" s="506"/>
      <c r="J204" s="506"/>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494"/>
      <c r="E205" s="497"/>
      <c r="F205" s="264"/>
      <c r="G205" s="505" t="s">
        <v>409</v>
      </c>
      <c r="H205" s="506"/>
      <c r="I205" s="506"/>
      <c r="J205" s="506"/>
      <c r="K205" s="838">
        <f>+表紙!K229</f>
        <v>0</v>
      </c>
      <c r="L205" s="838"/>
      <c r="M205" s="838"/>
      <c r="N205" s="838"/>
      <c r="O205" s="838"/>
      <c r="P205" s="346" t="s">
        <v>13</v>
      </c>
      <c r="Q205" s="834"/>
      <c r="R205" s="835"/>
      <c r="S205" s="835"/>
      <c r="T205" s="835"/>
      <c r="U205" s="836"/>
      <c r="V205" s="98"/>
      <c r="W205" s="98"/>
      <c r="X205" s="179"/>
    </row>
    <row r="206" spans="3:24" ht="13.9"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494"/>
      <c r="E207" s="497"/>
      <c r="F207" s="819" t="str">
        <f>IF(COUNTA(表紙!F231)=1,+表紙!F231,"")</f>
        <v>同上の継続</v>
      </c>
      <c r="G207" s="820"/>
      <c r="H207" s="820"/>
      <c r="I207" s="820"/>
      <c r="J207" s="820"/>
      <c r="K207" s="820"/>
      <c r="L207" s="820"/>
      <c r="M207" s="820"/>
      <c r="N207" s="820"/>
      <c r="O207" s="820"/>
      <c r="P207" s="820"/>
      <c r="Q207" s="820"/>
      <c r="R207" s="820"/>
      <c r="S207" s="820"/>
      <c r="T207" s="820"/>
      <c r="U207" s="821"/>
      <c r="V207" s="179"/>
    </row>
    <row r="208" spans="3:24" ht="13.9" customHeight="1" x14ac:dyDescent="0.15">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3.9" customHeight="1" x14ac:dyDescent="0.15">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3.9" customHeight="1" x14ac:dyDescent="0.15">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3.9" customHeight="1" x14ac:dyDescent="0.15">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3.9" customHeight="1" x14ac:dyDescent="0.15">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3.9" customHeight="1" x14ac:dyDescent="0.15">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3.9" customHeight="1" x14ac:dyDescent="0.15">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3.9" customHeight="1" x14ac:dyDescent="0.15">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0.9"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0.9"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150000000000006"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0.9"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orientation="portrait"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14" zoomScaleNormal="100"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東亞合成株式会社　横浜工場</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1300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580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1300</v>
      </c>
      <c r="P18" s="719"/>
      <c r="Q18" s="719"/>
      <c r="R18" s="719"/>
      <c r="S18" s="57" t="s">
        <v>14</v>
      </c>
      <c r="T18"/>
      <c r="U18" s="270"/>
      <c r="V18"/>
      <c r="W18" s="213"/>
      <c r="X18" s="668">
        <f>+ROUND(AG9,1)+ROUND(AG12,1)+ROUND(AG15,1)+AG18</f>
        <v>580</v>
      </c>
      <c r="Y18" s="669"/>
      <c r="Z18" s="669"/>
      <c r="AA18" s="57" t="s">
        <v>4</v>
      </c>
      <c r="AB18" s="212"/>
      <c r="AC18" s="212"/>
      <c r="AD18" s="682"/>
      <c r="AG18" s="684">
        <f>+ROUND(AN18,1)+ROUND(AN21,1)</f>
        <v>580</v>
      </c>
      <c r="AH18" s="685"/>
      <c r="AI18" s="685"/>
      <c r="AJ18" s="685"/>
      <c r="AK18" s="49" t="s">
        <v>13</v>
      </c>
      <c r="AL18" s="60"/>
      <c r="AN18" s="324">
        <f>+ROUND(AT16,1)+ROUND(AT17,1)+ROUND(AT18,1)</f>
        <v>580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720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1238</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580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668.5</v>
      </c>
      <c r="G27" s="674"/>
      <c r="H27" s="214" t="s">
        <v>198</v>
      </c>
      <c r="L27" s="682"/>
      <c r="O27" s="684">
        <f>+Q30+ROUND(Q33,1)</f>
        <v>0</v>
      </c>
      <c r="P27" s="718"/>
      <c r="Q27" s="718"/>
      <c r="R27" s="718"/>
      <c r="S27" s="49" t="s">
        <v>38</v>
      </c>
      <c r="T27" s="70"/>
      <c r="U27" s="70"/>
      <c r="X27" s="68" t="s">
        <v>39</v>
      </c>
      <c r="Y27" s="71"/>
      <c r="AG27" s="58"/>
      <c r="AH27" s="58"/>
      <c r="AI27" s="58"/>
      <c r="AJ27" s="58"/>
      <c r="AK27" s="668">
        <f>+AG18+O27</f>
        <v>580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569.5</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569.5</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v>580</v>
      </c>
      <c r="AL30" s="656"/>
      <c r="AM30" s="656"/>
      <c r="AN30" s="656"/>
      <c r="AO30" s="57" t="s">
        <v>13</v>
      </c>
      <c r="AR30" s="667"/>
      <c r="AS30" s="664"/>
      <c r="AT30" s="664"/>
      <c r="AU30" s="665"/>
    </row>
    <row r="31" spans="2:48" ht="27" customHeight="1" thickTop="1" thickBot="1" x14ac:dyDescent="0.2">
      <c r="B31" s="690" t="s">
        <v>375</v>
      </c>
      <c r="C31" s="679"/>
      <c r="D31" s="679"/>
      <c r="E31" s="680"/>
      <c r="F31" s="673">
        <v>569.5</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topLeftCell="C23"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東亞合成株式会社　横浜工場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0.6</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v>
      </c>
      <c r="P27" s="718"/>
      <c r="Q27" s="718"/>
      <c r="R27" s="718"/>
      <c r="S27" s="49" t="s">
        <v>38</v>
      </c>
      <c r="T27" s="70"/>
      <c r="U27" s="70"/>
      <c r="X27" s="68" t="s">
        <v>39</v>
      </c>
      <c r="Y27" s="71"/>
      <c r="AG27" s="58"/>
      <c r="AH27" s="58"/>
      <c r="AI27" s="58"/>
      <c r="AJ27" s="58"/>
      <c r="AK27" s="668">
        <f>+AG18+O27</f>
        <v>1</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0.6</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0.6</v>
      </c>
      <c r="G30" s="674"/>
      <c r="H30" s="214" t="s">
        <v>198</v>
      </c>
      <c r="L30" s="682"/>
      <c r="O30" s="61"/>
      <c r="Q30" s="684">
        <f>+ROUND(Z28,1)+ROUND(Z29,1)+ROUND(Z30,1)</f>
        <v>1</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0.6</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topLeftCell="A23"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東亞合成株式会社　横浜工場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5</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3.5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5</v>
      </c>
      <c r="P27" s="718"/>
      <c r="Q27" s="718"/>
      <c r="R27" s="718"/>
      <c r="S27" s="49" t="s">
        <v>38</v>
      </c>
      <c r="T27" s="70"/>
      <c r="U27" s="70"/>
      <c r="X27" s="68" t="s">
        <v>39</v>
      </c>
      <c r="Y27" s="71"/>
      <c r="AG27" s="58"/>
      <c r="AH27" s="58"/>
      <c r="AI27" s="58"/>
      <c r="AJ27" s="58"/>
      <c r="AK27" s="668">
        <f>+AG18+O27</f>
        <v>5</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3.5</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3.5</v>
      </c>
      <c r="G30" s="674"/>
      <c r="H30" s="214" t="s">
        <v>198</v>
      </c>
      <c r="L30" s="682"/>
      <c r="O30" s="61"/>
      <c r="Q30" s="684">
        <f>+ROUND(Z28,1)+ROUND(Z29,1)+ROUND(Z30,1)</f>
        <v>5</v>
      </c>
      <c r="R30" s="718"/>
      <c r="S30" s="718"/>
      <c r="T30" s="718"/>
      <c r="U30" s="49" t="s">
        <v>16</v>
      </c>
      <c r="X30" s="726" t="s">
        <v>186</v>
      </c>
      <c r="Y30" s="727"/>
      <c r="Z30" s="670"/>
      <c r="AA30" s="671"/>
      <c r="AB30" s="671"/>
      <c r="AC30" s="671"/>
      <c r="AD30" s="671"/>
      <c r="AE30" s="49" t="s">
        <v>13</v>
      </c>
      <c r="AK30" s="655">
        <v>5</v>
      </c>
      <c r="AL30" s="656"/>
      <c r="AM30" s="656"/>
      <c r="AN30" s="656"/>
      <c r="AO30" s="57" t="s">
        <v>13</v>
      </c>
      <c r="AR30" s="667"/>
      <c r="AS30" s="664"/>
      <c r="AT30" s="664"/>
      <c r="AU30" s="665"/>
    </row>
    <row r="31" spans="2:48" ht="27" customHeight="1" thickTop="1" thickBot="1" x14ac:dyDescent="0.2">
      <c r="B31" s="690" t="s">
        <v>375</v>
      </c>
      <c r="C31" s="679"/>
      <c r="D31" s="679"/>
      <c r="E31" s="680"/>
      <c r="F31" s="673">
        <v>3.5</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topLeftCell="A23"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東亞合成株式会社　横浜工場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3</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3</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3</v>
      </c>
      <c r="P27" s="718"/>
      <c r="Q27" s="718"/>
      <c r="R27" s="718"/>
      <c r="S27" s="49" t="s">
        <v>38</v>
      </c>
      <c r="T27" s="70"/>
      <c r="U27" s="70"/>
      <c r="X27" s="68" t="s">
        <v>39</v>
      </c>
      <c r="Y27" s="71"/>
      <c r="AG27" s="58"/>
      <c r="AH27" s="58"/>
      <c r="AI27" s="58"/>
      <c r="AJ27" s="58"/>
      <c r="AK27" s="668">
        <f>+AG18+O27</f>
        <v>3</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3</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0.9</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0.9</v>
      </c>
      <c r="G30" s="674"/>
      <c r="H30" s="214" t="s">
        <v>198</v>
      </c>
      <c r="L30" s="682"/>
      <c r="O30" s="61"/>
      <c r="Q30" s="684">
        <f>+ROUND(Z28,1)+ROUND(Z29,1)+ROUND(Z30,1)</f>
        <v>3</v>
      </c>
      <c r="R30" s="718"/>
      <c r="S30" s="718"/>
      <c r="T30" s="718"/>
      <c r="U30" s="49" t="s">
        <v>16</v>
      </c>
      <c r="X30" s="726" t="s">
        <v>186</v>
      </c>
      <c r="Y30" s="727"/>
      <c r="Z30" s="670"/>
      <c r="AA30" s="671"/>
      <c r="AB30" s="671"/>
      <c r="AC30" s="671"/>
      <c r="AD30" s="671"/>
      <c r="AE30" s="49" t="s">
        <v>13</v>
      </c>
      <c r="AK30" s="655">
        <v>3</v>
      </c>
      <c r="AL30" s="656"/>
      <c r="AM30" s="656"/>
      <c r="AN30" s="656"/>
      <c r="AO30" s="57" t="s">
        <v>13</v>
      </c>
      <c r="AR30" s="667"/>
      <c r="AS30" s="664"/>
      <c r="AT30" s="664"/>
      <c r="AU30" s="665"/>
    </row>
    <row r="31" spans="2:48" ht="27" customHeight="1" thickTop="1" thickBot="1" x14ac:dyDescent="0.2">
      <c r="B31" s="690" t="s">
        <v>375</v>
      </c>
      <c r="C31" s="679"/>
      <c r="D31" s="679"/>
      <c r="E31" s="680"/>
      <c r="F31" s="673">
        <v>0.9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C23" zoomScale="96" zoomScaleNormal="96"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東亞合成株式会社　横浜工場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8.1999999999999993</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11.9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8</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8.1999999999999993</v>
      </c>
      <c r="P27" s="718"/>
      <c r="Q27" s="718"/>
      <c r="R27" s="718"/>
      <c r="S27" s="49" t="s">
        <v>38</v>
      </c>
      <c r="T27" s="70"/>
      <c r="U27" s="70"/>
      <c r="X27" s="68" t="s">
        <v>39</v>
      </c>
      <c r="Y27" s="71"/>
      <c r="AG27" s="58"/>
      <c r="AH27" s="58"/>
      <c r="AI27" s="58"/>
      <c r="AJ27" s="58"/>
      <c r="AK27" s="668">
        <f>+AG18+O27</f>
        <v>8.1999999999999993</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8</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11.9</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11.9</v>
      </c>
      <c r="G30" s="674"/>
      <c r="H30" s="214" t="s">
        <v>198</v>
      </c>
      <c r="L30" s="682"/>
      <c r="O30" s="61"/>
      <c r="Q30" s="684">
        <f>+ROUND(Z28,1)+ROUND(Z29,1)+ROUND(Z30,1)</f>
        <v>8</v>
      </c>
      <c r="R30" s="718"/>
      <c r="S30" s="718"/>
      <c r="T30" s="718"/>
      <c r="U30" s="49" t="s">
        <v>16</v>
      </c>
      <c r="X30" s="726" t="s">
        <v>186</v>
      </c>
      <c r="Y30" s="727"/>
      <c r="Z30" s="670"/>
      <c r="AA30" s="671"/>
      <c r="AB30" s="671"/>
      <c r="AC30" s="671"/>
      <c r="AD30" s="671"/>
      <c r="AE30" s="49" t="s">
        <v>13</v>
      </c>
      <c r="AK30" s="655">
        <v>6</v>
      </c>
      <c r="AL30" s="656"/>
      <c r="AM30" s="656"/>
      <c r="AN30" s="656"/>
      <c r="AO30" s="57" t="s">
        <v>13</v>
      </c>
      <c r="AR30" s="667"/>
      <c r="AS30" s="664"/>
      <c r="AT30" s="664"/>
      <c r="AU30" s="665"/>
    </row>
    <row r="31" spans="2:48" ht="27" customHeight="1" thickTop="1" thickBot="1" x14ac:dyDescent="0.2">
      <c r="B31" s="690" t="s">
        <v>375</v>
      </c>
      <c r="C31" s="679"/>
      <c r="D31" s="679"/>
      <c r="E31" s="680"/>
      <c r="F31" s="673">
        <v>11.9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0.2</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東亞合成株式会社　横浜工場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24" zoomScaleNormal="100" workbookViewId="0">
      <selection activeCell="AV34" sqref="AV3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東亞合成株式会社　横浜工場</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5</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4.7</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5</v>
      </c>
      <c r="P27" s="718"/>
      <c r="Q27" s="718"/>
      <c r="R27" s="718"/>
      <c r="S27" s="49" t="s">
        <v>38</v>
      </c>
      <c r="T27" s="70"/>
      <c r="U27" s="70"/>
      <c r="X27" s="68" t="s">
        <v>39</v>
      </c>
      <c r="Y27" s="71"/>
      <c r="AG27" s="58"/>
      <c r="AH27" s="58"/>
      <c r="AI27" s="58"/>
      <c r="AJ27" s="58"/>
      <c r="AK27" s="668">
        <f>+AG18+O27</f>
        <v>5</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4.7</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4.7</v>
      </c>
      <c r="G30" s="674"/>
      <c r="H30" s="214" t="s">
        <v>198</v>
      </c>
      <c r="L30" s="682"/>
      <c r="O30" s="61"/>
      <c r="Q30" s="684">
        <f>+ROUND(Z28,1)+ROUND(Z29,1)+ROUND(Z30,1)</f>
        <v>5</v>
      </c>
      <c r="R30" s="718"/>
      <c r="S30" s="718"/>
      <c r="T30" s="718"/>
      <c r="U30" s="49" t="s">
        <v>16</v>
      </c>
      <c r="X30" s="726" t="s">
        <v>186</v>
      </c>
      <c r="Y30" s="727"/>
      <c r="Z30" s="670"/>
      <c r="AA30" s="671"/>
      <c r="AB30" s="671"/>
      <c r="AC30" s="671"/>
      <c r="AD30" s="671"/>
      <c r="AE30" s="49" t="s">
        <v>13</v>
      </c>
      <c r="AK30" s="655">
        <v>5</v>
      </c>
      <c r="AL30" s="656"/>
      <c r="AM30" s="656"/>
      <c r="AN30" s="656"/>
      <c r="AO30" s="57" t="s">
        <v>13</v>
      </c>
      <c r="AR30" s="667"/>
      <c r="AS30" s="664"/>
      <c r="AT30" s="664"/>
      <c r="AU30" s="665"/>
    </row>
    <row r="31" spans="2:48" ht="27" customHeight="1" thickTop="1" thickBot="1" x14ac:dyDescent="0.2">
      <c r="B31" s="690" t="s">
        <v>375</v>
      </c>
      <c r="C31" s="679"/>
      <c r="D31" s="679"/>
      <c r="E31" s="680"/>
      <c r="F31" s="673">
        <v>4.7</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2025-08-20T08:13:55Z</dcterms:created>
  <dcterms:modified xsi:type="dcterms:W3CDTF">2025-08-20T08:13:56Z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