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76" documentId="13_ncr:1_{96405C20-5DA0-4456-AD64-75D4863AEF34}" xr6:coauthVersionLast="47" xr6:coauthVersionMax="47" xr10:uidLastSave="{469ADE2C-DED7-4D87-A6D3-908D40924B1A}"/>
  <bookViews>
    <workbookView xWindow="-120" yWindow="-120" windowWidth="29040" windowHeight="15720" tabRatio="808" activeTab="3"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<sst xmlns="http://schemas.openxmlformats.org/spreadsheetml/2006/main" count="2830" uniqueCount="410">
  <si>
    <t>【注　意】</t>
    <rPh sb="1" eb="2">
      <t>チュウ</t>
    </rPh>
    <rPh sb="3" eb="4">
      <t>イ</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</si>
  <si>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</si>
  <si>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</si>
  <si>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</si>
  <si>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</si>
  <si>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</si>
  <si>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</si>
  <si>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</si>
  <si>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</si>
  <si>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</si>
  <si>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</si>
  <si>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</si>
  <si>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</si>
  <si>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</si>
  <si>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</si>
  <si>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</si>
  <si>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</si>
  <si>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</si>
  <si>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</si>
  <si>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</si>
  <si>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</si>
  <si>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</si>
  <si>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</si>
  <si>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</si>
  <si>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</si>
  <si>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該当する欄に○印を記入してください。</t>
  </si>
  <si>
    <t>５</t>
    <phoneticPr fontId="3"/>
  </si>
  <si>
    <t>法定</t>
    <rPh sb="0" eb="2">
      <t>ホウテイ</t>
    </rPh>
    <phoneticPr fontId="3"/>
  </si>
  <si>
    <t>自主</t>
    <rPh sb="0" eb="2">
      <t>ジシュ</t>
    </rPh>
    <phoneticPr fontId="3"/>
  </si>
  <si>
    <t>様式第二号の十四（第八条の十七の三関係）</t>
    <rPh sb="6" eb="8">
      <t>ジュウヨン</t>
    </rPh>
    <rPh sb="13" eb="15">
      <t>ジュウナナ</t>
    </rPh>
    <rPh sb="16" eb="17">
      <t>サン</t>
    </rPh>
    <phoneticPr fontId="3"/>
  </si>
  <si>
    <t>○</t>
  </si>
  <si>
    <t>　</t>
  </si>
  <si>
    <t>（第１面）</t>
    <rPh sb="1" eb="2">
      <t>ダイ</t>
    </rPh>
    <rPh sb="3" eb="4">
      <t>メン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</si>
  <si>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</si>
  <si>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殿</t>
    <rPh sb="0" eb="1">
      <t>ドノ</t>
    </rPh>
    <phoneticPr fontId="3"/>
  </si>
  <si>
    <t>提出者</t>
  </si>
  <si>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</si>
  <si>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</si>
  <si>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</si>
  <si>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</si>
  <si>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</si>
  <si>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</si>
  <si>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</si>
  <si>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</si>
  <si>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</si>
  <si>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</si>
  <si>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</si>
  <si>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</si>
  <si>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Ｅ16－化学工業</t>
  </si>
  <si>
    <t>(具体的には）</t>
    <rPh sb="1" eb="4">
      <t>グタイテキ</t>
    </rPh>
    <phoneticPr fontId="3"/>
  </si>
  <si>
    <t>②</t>
    <phoneticPr fontId="3"/>
  </si>
  <si>
    <t>事業の規模</t>
    <rPh sb="0" eb="2">
      <t>ジギョウ</t>
    </rPh>
    <rPh sb="3" eb="5">
      <t>キボ</t>
    </rPh>
    <phoneticPr fontId="3"/>
  </si>
  <si>
    <t>製造業</t>
    <phoneticPr fontId="36"/>
  </si>
  <si>
    <t>製造品出荷額</t>
    <phoneticPr fontId="36"/>
  </si>
  <si>
    <t>百万円／年</t>
    <rPh sb="0" eb="2">
      <t>ヒャクマン</t>
    </rPh>
    <rPh sb="2" eb="3">
      <t>エン</t>
    </rPh>
    <rPh sb="4" eb="5">
      <t>ネン</t>
    </rPh>
    <phoneticPr fontId="3"/>
  </si>
  <si>
    <t>建設業</t>
    <phoneticPr fontId="36"/>
  </si>
  <si>
    <t>エリア内元請完成工事高</t>
    <phoneticPr fontId="36"/>
  </si>
  <si>
    <t>※　前年度実績を記入、医療機関は前年度末時点の病床数を記入。</t>
    <phoneticPr fontId="36"/>
  </si>
  <si>
    <t>医療機関</t>
    <phoneticPr fontId="36"/>
  </si>
  <si>
    <t>病床数</t>
    <phoneticPr fontId="36"/>
  </si>
  <si>
    <t>床</t>
    <rPh sb="0" eb="1">
      <t>ユカ</t>
    </rPh>
    <phoneticPr fontId="3"/>
  </si>
  <si>
    <t>その他の業種</t>
    <phoneticPr fontId="36"/>
  </si>
  <si>
    <t>売上高</t>
    <phoneticPr fontId="36"/>
  </si>
  <si>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</si>
  <si>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</si>
  <si>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</si>
  <si>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</si>
  <si>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</si>
  <si>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</si>
  <si>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</si>
  <si>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</si>
  <si>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</si>
  <si>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</si>
  <si>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</si>
  <si>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</si>
  <si>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</si>
  <si>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自ら再生利用を行う特別管理産業廃棄物の量</t>
    <rPh sb="9" eb="11">
      <t>トクベツ</t>
    </rPh>
    <rPh sb="11" eb="13">
      <t>カンリ</t>
    </rPh>
    <rPh sb="13" eb="15">
      <t>サンギョウ</t>
    </rPh>
    <rPh sb="15" eb="18">
      <t>ハイキブツ</t>
    </rPh>
    <phoneticPr fontId="3"/>
  </si>
  <si>
    <t>優良認定処理業者への処理委託量</t>
    <phoneticPr fontId="3"/>
  </si>
  <si>
    <t>自ら熱回収を行う特別管理産業廃棄物の量</t>
    <rPh sb="8" eb="10">
      <t>トクベツ</t>
    </rPh>
    <rPh sb="10" eb="12">
      <t>カンリ</t>
    </rPh>
    <phoneticPr fontId="3"/>
  </si>
  <si>
    <t>再生利用業者への処理委託量</t>
    <phoneticPr fontId="3"/>
  </si>
  <si>
    <t>自ら中間処理により減量する特別管理産業廃棄物の量</t>
    <rPh sb="13" eb="15">
      <t>トクベツ</t>
    </rPh>
    <rPh sb="15" eb="17">
      <t>カンリ</t>
    </rPh>
    <phoneticPr fontId="3"/>
  </si>
  <si>
    <t>認定熱回収業者への処理委託量</t>
    <phoneticPr fontId="3"/>
  </si>
  <si>
    <t>自ら埋立処分を行う特別管理産業廃棄物の量</t>
    <rPh sb="9" eb="11">
      <t>トクベツ</t>
    </rPh>
    <rPh sb="11" eb="13">
      <t>カンリ</t>
    </rPh>
    <phoneticPr fontId="3"/>
  </si>
  <si>
    <t>認定熱回収業者以外の熱回収を行う業者への処理委託量</t>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</si>
  <si>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</si>
  <si>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</si>
  <si>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前々年度（令和５年度）</t>
    <rPh sb="5" eb="7">
      <t>レイワ</t>
    </rPh>
    <rPh sb="8" eb="10">
      <t>ネンド</t>
    </rPh>
    <phoneticPr fontId="3"/>
  </si>
  <si>
    <t>t</t>
    <phoneticPr fontId="3"/>
  </si>
  <si>
    <t>前 年 度（令和６年度）</t>
    <rPh sb="6" eb="8">
      <t>レイワ</t>
    </rPh>
    <rPh sb="9" eb="11">
      <t>ネンド</t>
    </rPh>
    <rPh sb="10" eb="11">
      <t>ド</t>
    </rPh>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</si>
  <si>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</si>
  <si>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電子マニフェスト導入済み（100％）</t>
    <rPh sb="0" eb="1">
      <t>デンシ</t>
    </rPh>
    <rPh sb="7" eb="10">
      <t>ドウニュウズ</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</si>
  <si>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</si>
  <si>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</si>
  <si>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</si>
  <si>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</si>
  <si>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rPh sb="6" eb="8">
      <t>レイワ</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</si>
  <si>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</si>
  <si>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</si>
  <si>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</si>
  <si>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</si>
  <si>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</si>
  <si>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(1)</t>
    <phoneticPr fontId="3"/>
  </si>
  <si>
    <t>　①欄　当該事業場において生じた特別管理産業廃棄物の量</t>
    <rPh sb="16" eb="18">
      <t>トクベツ</t>
    </rPh>
    <rPh sb="18" eb="20">
      <t>カンリ</t>
    </rPh>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</si>
  <si>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</si>
  <si>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</si>
  <si>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</si>
  <si>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</si>
  <si>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t>
    <rPh sb="13" eb="15">
      <t>チュウカン</t>
    </rPh>
    <rPh sb="15" eb="17">
      <t>ショリ</t>
    </rPh>
    <phoneticPr fontId="3"/>
  </si>
  <si>
    <t>横浜市長</t>
    <rPh sb="0" eb="4">
      <t>ヨコハマシチョウ</t>
    </rPh>
    <phoneticPr fontId="3"/>
  </si>
  <si>
    <t>(4)</t>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</si>
  <si>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</si>
  <si>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</si>
  <si>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</si>
  <si>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</si>
  <si>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</si>
  <si>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</si>
  <si>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</si>
  <si>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</si>
  <si>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</si>
  <si>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</si>
  <si>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</si>
  <si>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</si>
  <si>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</si>
  <si>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</si>
  <si>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</si>
  <si>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</si>
  <si>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</si>
  <si>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</si>
  <si>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</si>
  <si>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</si>
  <si>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</si>
  <si>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</si>
  <si>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</si>
  <si>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</si>
  <si>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</si>
  <si>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</si>
  <si>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</si>
  <si>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</si>
  <si>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</si>
  <si>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</si>
  <si>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Ⅱ－１</t>
  </si>
  <si>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</si>
  <si>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</si>
  <si>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</si>
  <si>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</si>
  <si>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</si>
  <si>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</si>
  <si>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</si>
  <si>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</si>
  <si>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</si>
  <si>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</si>
  <si>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</si>
  <si>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</si>
  <si>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</si>
  <si>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</si>
  <si>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</si>
  <si>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</si>
  <si>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</si>
  <si>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</si>
  <si>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</si>
  <si>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</si>
  <si>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</si>
  <si>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</si>
  <si>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</si>
  <si>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</si>
  <si>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</si>
  <si>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</si>
  <si>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</si>
  <si>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</si>
  <si>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</si>
  <si>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</si>
  <si>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</si>
  <si>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</si>
  <si>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</si>
  <si>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</si>
  <si>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</si>
  <si>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</si>
  <si>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</si>
  <si>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</si>
  <si>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</si>
  <si>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</si>
  <si>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</si>
  <si>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</si>
  <si>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</si>
  <si>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</si>
  <si>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</si>
  <si>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</si>
  <si>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</si>
  <si>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特別管理産業廃棄物処理計画実施状況報告書</t>
    <rPh sb="0" eb="2">
      <t>トクベツ</t>
    </rPh>
    <rPh sb="2" eb="4">
      <t>カンリ</t>
    </rPh>
    <rPh sb="13" eb="14">
      <t>ジツ</t>
    </rPh>
    <rPh sb="14" eb="15">
      <t>シ</t>
    </rPh>
    <rPh sb="15" eb="17">
      <t>ジョウキョウ</t>
    </rPh>
    <rPh sb="17" eb="19">
      <t>ホウコク</t>
    </rPh>
    <phoneticPr fontId="3"/>
  </si>
  <si>
    <t>５－２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</si>
  <si>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</si>
  <si>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</si>
  <si>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</si>
  <si>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</si>
  <si>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令和６年度に発生した特別管理産業廃棄物ごとの量と処理計画の実施結果</t>
    <rPh sb="10" eb="12">
      <t>トクベツ</t>
    </rPh>
    <rPh sb="12" eb="14">
      <t>カンリ</t>
    </rPh>
    <rPh sb="29" eb="31">
      <t>ジッシ</t>
    </rPh>
    <rPh sb="31" eb="33">
      <t>ケッカ</t>
    </rPh>
    <phoneticPr fontId="3"/>
  </si>
  <si>
    <t>フローに記載した特別管理産業廃棄物の種類</t>
    <rPh sb="8" eb="10">
      <t>トクベツ</t>
    </rPh>
    <rPh sb="10" eb="12">
      <t>カンリ</t>
    </rPh>
    <phoneticPr fontId="3"/>
  </si>
  <si>
    <t>ア.　特管廃油</t>
    <rPh sb="3" eb="4">
      <t>トク</t>
    </rPh>
    <rPh sb="4" eb="5">
      <t>カン</t>
    </rPh>
    <rPh sb="5" eb="7">
      <t>ハイユ</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</si>
  <si>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</si>
  <si>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</si>
  <si>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</si>
  <si>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</si>
  <si>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</si>
  <si>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</si>
  <si>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</si>
  <si>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</si>
  <si>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</si>
  <si>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</si>
  <si>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</si>
  <si>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</si>
  <si>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</si>
  <si>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</si>
  <si>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</si>
  <si>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</si>
  <si>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自ら直接埋立処分した量</t>
    <rPh sb="0" eb="1">
      <t>ミズカ</t>
    </rPh>
    <rPh sb="2" eb="4">
      <t>チョクセツ</t>
    </rPh>
    <rPh sb="4" eb="6">
      <t>ウメタテ</t>
    </rPh>
    <rPh sb="6" eb="8">
      <t>ショブン</t>
    </rPh>
    <rPh sb="10" eb="11">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</si>
  <si>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</si>
  <si>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</si>
  <si>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</si>
  <si>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</si>
  <si>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</si>
  <si>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</si>
  <si>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</si>
  <si>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</si>
  <si>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</si>
  <si>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</si>
  <si>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</si>
  <si>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</si>
  <si>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</si>
  <si>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</si>
  <si>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</si>
  <si>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</si>
  <si>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</si>
  <si>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</si>
  <si>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</si>
  <si>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</si>
  <si>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</si>
  <si>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</si>
  <si>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</si>
  <si>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</si>
  <si>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</si>
  <si>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</si>
  <si>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</si>
  <si>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</si>
  <si>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</si>
  <si>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</si>
  <si>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</si>
  <si>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</si>
  <si>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</si>
  <si>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</si>
  <si>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</si>
  <si>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</si>
  <si>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</si>
  <si>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</si>
  <si>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</si>
  <si>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</si>
  <si>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</si>
  <si>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</si>
  <si>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</si>
  <si>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</si>
  <si>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</si>
  <si>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</si>
  <si>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</si>
  <si>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</si>
  <si>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</si>
  <si>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</si>
  <si>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</si>
  <si>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</si>
  <si>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【特別管理産業廃棄物の種類　（ア～チ）】</t>
    <rPh sb="1" eb="3">
      <t>トクベツ</t>
    </rPh>
    <rPh sb="3" eb="5">
      <t>カンリ</t>
    </rPh>
    <phoneticPr fontId="3"/>
  </si>
  <si>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</si>
  <si>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</si>
  <si>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</si>
  <si>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</si>
  <si>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</si>
  <si>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サ. 有害ばいじん　　チ. 廃水銀等
シ. 有害燃え殻
ス. 有害廃油
セ. 有害汚泥
ソ. 有害廃酸
タ. 有害廃アルカリ</t>
    <phoneticPr fontId="3"/>
  </si>
  <si>
    <t>⑭　認定熱回収業者以外の熱回収を行う業者への処理委託量</t>
    <phoneticPr fontId="3"/>
  </si>
  <si>
    <t>別紙処理フロー</t>
    <phoneticPr fontId="3"/>
  </si>
  <si>
    <t>イ.　特管廃酸(pH2以下)</t>
    <rPh sb="3" eb="4">
      <t>トク</t>
    </rPh>
    <rPh sb="4" eb="5">
      <t>カン</t>
    </rPh>
    <rPh sb="5" eb="6">
      <t>ハイ</t>
    </rPh>
    <rPh sb="6" eb="7">
      <t>サン</t>
    </rPh>
    <rPh sb="11" eb="13">
      <t>イカ</t>
    </rPh>
    <phoneticPr fontId="3"/>
  </si>
  <si>
    <t>自社の他事業場からの搬入量</t>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</si>
  <si>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</si>
  <si>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</si>
  <si>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</si>
  <si>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</si>
  <si>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</si>
  <si>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</si>
  <si>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</si>
  <si>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</si>
  <si>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</si>
  <si>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</si>
  <si>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</si>
  <si>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</si>
  <si>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</si>
  <si>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</si>
  <si>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チ.　廃水銀等</t>
    <rPh sb="3" eb="4">
      <t>ハイ</t>
    </rPh>
    <rPh sb="4" eb="6">
      <t>スイギン</t>
    </rPh>
    <rPh sb="6" eb="7">
      <t>トウ</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</si>
  <si>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</si>
  <si>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</si>
  <si>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５－１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</si>
  <si>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</si>
  <si>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</si>
  <si>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</si>
  <si>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</si>
  <si>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</si>
  <si>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</si>
  <si>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</si>
  <si>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</si>
  <si>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</si>
  <si>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</si>
  <si>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</si>
  <si>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</si>
  <si>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</si>
  <si>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</si>
  <si>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</si>
  <si>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</si>
  <si>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</si>
  <si>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</si>
  <si>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</si>
  <si>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</si>
  <si>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特管廃油</t>
  </si>
  <si>
    <t>特管廃酸
(pH2以下)</t>
  </si>
  <si>
    <t>特管廃ｱﾙｶﾘ
(pH12.5以上)</t>
  </si>
  <si>
    <t>感染性
廃棄物</t>
    <phoneticPr fontId="3"/>
  </si>
  <si>
    <t>廃ＰＣＢ等</t>
  </si>
  <si>
    <t>ＰＣＢ汚染物</t>
  </si>
  <si>
    <t>ＰＣＢ処理物</t>
  </si>
  <si>
    <t>指定
下水汚泥</t>
    <phoneticPr fontId="3"/>
  </si>
  <si>
    <t>有害鉱さい</t>
  </si>
  <si>
    <t>廃石綿等</t>
  </si>
  <si>
    <t>有害ばいじん</t>
  </si>
  <si>
    <t>有害燃え殻</t>
  </si>
  <si>
    <t>有害廃油</t>
  </si>
  <si>
    <t>有害汚泥</t>
  </si>
  <si>
    <t>有害廃酸</t>
  </si>
  <si>
    <t>有害
廃アルカリ</t>
    <phoneticPr fontId="3"/>
  </si>
  <si>
    <t>廃水銀等</t>
    <rPh sb="0" eb="1">
      <t>ハイ</t>
    </rPh>
    <rPh sb="1" eb="3">
      <t>スイギン</t>
    </rPh>
    <rPh sb="3" eb="4">
      <t>トウ</t>
    </rPh>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</si>
  <si>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</si>
  <si>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</si>
  <si>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</si>
  <si>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</si>
  <si>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</si>
  <si>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</si>
  <si>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</si>
  <si>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</si>
  <si>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</si>
  <si>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</si>
  <si>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</si>
  <si>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</si>
  <si>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</si>
  <si>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</si>
  <si>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</si>
  <si>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</si>
  <si>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</si>
  <si>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</si>
  <si>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</si>
  <si>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</si>
  <si>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</si>
  <si>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</si>
  <si>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</si>
  <si>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</si>
  <si>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</si>
  <si>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</si>
  <si>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</si>
  <si>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</si>
  <si>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</si>
  <si>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</si>
  <si>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</si>
  <si>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</si>
  <si>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</si>
  <si>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</si>
  <si>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</si>
  <si>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</si>
  <si>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</si>
  <si>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</si>
  <si>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</si>
  <si>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</si>
  <si>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</si>
  <si>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</si>
  <si>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</si>
  <si>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</si>
  <si>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</si>
  <si>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</si>
  <si>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</si>
  <si>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</si>
  <si>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</si>
  <si>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このページは、印刷用ページですので、入力できません。入力はシート「表紙」にしてください。</t>
    <phoneticPr fontId="3"/>
  </si>
  <si>
    <t>自主管理事業登録番号</t>
    <rPh sb="0" eb="4">
      <t>ジシュカンリ</t>
    </rPh>
    <rPh sb="4" eb="6">
      <t>ジギョウ</t>
    </rPh>
    <rPh sb="6" eb="8">
      <t>トウロク</t>
    </rPh>
    <rPh sb="8" eb="10">
      <t>バンゴウ</t>
    </rPh>
    <phoneticPr fontId="3"/>
  </si>
  <si>
    <t>熱回収認定業者への処理委託量</t>
    <phoneticPr fontId="3"/>
  </si>
  <si>
    <t>熱回収認定業者以外の熱回収を行う業者への処理委託量</t>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</si>
  <si>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</si>
  <si>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</si>
  <si>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</si>
  <si>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</si>
  <si>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</si>
  <si>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</si>
  <si>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</si>
  <si>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</si>
  <si>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</si>
  <si>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</si>
  <si>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</si>
  <si>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</si>
  <si>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</si>
  <si>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</si>
  <si>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</si>
  <si>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</si>
  <si>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045-501-7335</t>
    <phoneticPr fontId="3"/>
  </si>
  <si>
    <t>令和 7 年 6 月 17 日</t>
    <phoneticPr fontId="3"/>
  </si>
  <si>
    <t>横浜市鶴見区大黒町10番1号</t>
    <phoneticPr fontId="3"/>
  </si>
  <si>
    <t>三菱ケミカル株式会社関東事業所鶴見地区
企画管理部長　　小林　則之</t>
    <phoneticPr fontId="3"/>
  </si>
  <si>
    <t>三菱ケミカル株式会社　関東事業所　鶴見地区</t>
    <phoneticPr fontId="3"/>
  </si>
  <si>
    <t>横浜市鶴見区大黒町１０番１号</t>
    <phoneticPr fontId="3"/>
  </si>
  <si>
    <t>045-501-1241</t>
    <phoneticPr fontId="3"/>
  </si>
  <si>
    <t>横浜市長</t>
    <phoneticPr fontId="3"/>
  </si>
  <si>
    <t>Ｅ16－化学工業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</si>
</sst>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2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0" fontId="27" fillId="0" borderId="0" xfId="4" applyFont="1"/>
    <xf numFmtId="0" fontId="28" fillId="0" borderId="0" xfId="0" applyFont="1">
      <alignment vertical="center"/>
    </xf>
    <xf numFmtId="0" fontId="28" fillId="0" borderId="0" xfId="4" applyFont="1"/>
    <xf numFmtId="0" fontId="5" fillId="0" borderId="11" xfId="0" applyFont="1" applyBorder="1" applyAlignment="1">
      <alignment vertical="center" wrapText="1" shrinkToFit="1"/>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1" fillId="0" borderId="0" xfId="2"/>
    <xf numFmtId="0" fontId="0" fillId="0" borderId="0" xfId="0" applyAlignment="1">
      <alignment horizontal="left" vertical="center" wrapText="1" indent="2"/>
    </xf>
    <xf numFmtId="0" fontId="30" fillId="0" borderId="0" xfId="4" applyFont="1" applyProtection="1">
      <protection hidden="1"/>
    </xf>
    <xf numFmtId="0" fontId="31" fillId="0" borderId="0" xfId="4" applyFont="1"/>
    <xf numFmtId="0" fontId="30" fillId="0" borderId="0" xfId="4" applyFont="1"/>
    <xf numFmtId="0" fontId="32" fillId="0" borderId="0" xfId="4" applyFont="1"/>
    <xf numFmtId="0" fontId="33" fillId="0" borderId="0" xfId="4" applyFont="1"/>
    <xf numFmtId="0" fontId="34"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39"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4" fillId="0" borderId="0" xfId="0" applyFont="1" applyAlignment="1">
      <alignment vertical="top"/>
    </xf>
    <xf numFmtId="0" fontId="4" fillId="0" borderId="11" xfId="0" applyFont="1" applyBorder="1" applyAlignment="1">
      <alignment vertical="center" wrapText="1"/>
    </xf>
    <xf numFmtId="38" fontId="15" fillId="0" borderId="62" xfId="1" applyFont="1" applyBorder="1" applyAlignment="1">
      <alignment vertical="center"/>
    </xf>
    <xf numFmtId="38" fontId="15" fillId="0" borderId="115" xfId="1" applyFont="1" applyBorder="1" applyAlignment="1">
      <alignment vertical="center"/>
    </xf>
    <xf numFmtId="0" fontId="40" fillId="0" borderId="0" xfId="0" applyFont="1">
      <alignment vertical="center"/>
    </xf>
    <xf numFmtId="38" fontId="40" fillId="0" borderId="0" xfId="0" applyNumberFormat="1" applyFont="1">
      <alignment vertical="center"/>
    </xf>
    <xf numFmtId="38" fontId="41" fillId="0" borderId="0" xfId="1" applyFont="1" applyAlignment="1">
      <alignment vertical="center"/>
    </xf>
    <xf numFmtId="38" fontId="1" fillId="0" borderId="0" xfId="1" applyFont="1" applyBorder="1" applyAlignment="1">
      <alignment vertical="center" textRotation="180" wrapText="1"/>
    </xf>
    <xf numFmtId="0" fontId="1" fillId="0" borderId="34" xfId="0" applyFont="1" applyBorder="1" applyAlignment="1">
      <alignment horizontal="center"/>
    </xf>
    <xf numFmtId="0" fontId="1" fillId="4" borderId="25" xfId="0" applyFont="1" applyFill="1" applyBorder="1" applyAlignment="1">
      <alignment horizontal="center" vertical="center"/>
    </xf>
    <xf numFmtId="38" fontId="1" fillId="0" borderId="0" xfId="1" applyFont="1" applyAlignment="1">
      <alignment vertical="top"/>
    </xf>
    <xf numFmtId="38" fontId="15" fillId="0" borderId="62" xfId="1" applyFont="1" applyBorder="1" applyAlignment="1">
      <alignment vertical="center" wrapText="1"/>
    </xf>
    <xf numFmtId="38" fontId="15" fillId="0" borderId="115" xfId="1" applyFont="1" applyBorder="1" applyAlignment="1">
      <alignment vertical="center" wrapText="1"/>
    </xf>
    <xf numFmtId="38" fontId="15" fillId="0" borderId="38"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29"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pplyAlignment="1">
      <alignment vertical="center"/>
    </xf>
    <xf numFmtId="0" fontId="1" fillId="7" borderId="14" xfId="0" applyFont="1" applyFill="1" applyBorder="1" applyAlignment="1">
      <alignment vertical="center"/>
    </xf>
    <xf numFmtId="0" fontId="4" fillId="7" borderId="19" xfId="0" applyFont="1" applyFill="1" applyBorder="1" applyAlignment="1" applyProtection="1">
      <alignment horizontal="left" vertical="center" wrapText="1"/>
      <protection locked="0"/>
    </xf>
    <xf numFmtId="0" fontId="37" fillId="7" borderId="10" xfId="0" applyFont="1" applyFill="1" applyBorder="1" applyAlignment="1">
      <alignment horizontal="left" vertical="center"/>
    </xf>
    <xf numFmtId="0" fontId="37"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7" fillId="0" borderId="10" xfId="0" applyFont="1" applyBorder="1" applyAlignment="1">
      <alignment vertical="center"/>
    </xf>
    <xf numFmtId="0" fontId="37" fillId="0" borderId="138" xfId="0" applyFont="1" applyBorder="1" applyAlignment="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15"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Alignment="1" applyProtection="1">
      <alignment vertical="center"/>
      <protection locked="0"/>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1" fillId="0" borderId="38"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49" fontId="1" fillId="0" borderId="41" xfId="0" applyNumberFormat="1" applyFont="1" applyBorder="1" applyAlignment="1">
      <alignment horizontal="center" vertical="center" shrinkToFit="1"/>
    </xf>
    <xf numFmtId="49" fontId="1" fillId="0" borderId="17" xfId="0" applyNumberFormat="1" applyFont="1" applyBorder="1" applyAlignment="1">
      <alignment horizontal="center" vertical="center" shrinkToFit="1"/>
    </xf>
    <xf numFmtId="49" fontId="1"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1" fillId="0" borderId="108" xfId="0" applyFont="1" applyBorder="1" applyAlignment="1">
      <alignment horizontal="center"/>
    </xf>
    <xf numFmtId="0" fontId="0" fillId="0" borderId="34" xfId="0" applyBorder="1" applyAlignment="1">
      <alignment horizontal="center"/>
    </xf>
    <xf numFmtId="0" fontId="1"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1"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1"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pplyAlignment="1">
      <alignment vertical="center"/>
    </xf>
    <xf numFmtId="178" fontId="4" fillId="0" borderId="57" xfId="0" applyNumberFormat="1" applyFont="1" applyBorder="1" applyAlignment="1">
      <alignment vertical="center"/>
    </xf>
    <xf numFmtId="178" fontId="4" fillId="0" borderId="9" xfId="0" applyNumberFormat="1" applyFont="1" applyBorder="1" applyAlignment="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1"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7" fillId="0" borderId="10" xfId="0" applyFont="1" applyBorder="1" applyAlignment="1">
      <alignment horizontal="left" vertical="center"/>
    </xf>
    <xf numFmtId="0" fontId="37"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39" zoomScaleNormal="100" zoomScaleSheetLayoutView="100" workbookViewId="0">
      <selection activeCell="N51" sqref="N51"/>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0</v>
      </c>
    </row>
    <row r="3" spans="1:25" ht="13.5">
      <c r="C3" s="15" t="s">
        <v>1</v>
      </c>
    </row>
    <row r="4" spans="1:25" s="71" customFormat="1" ht="13.5">
      <c r="A4" s="70"/>
      <c r="B4" s="70"/>
      <c r="C4" s="15" t="s">
        <v>2</v>
      </c>
      <c r="E4" s="90"/>
    </row>
    <row r="5" spans="1:25" s="260" customFormat="1" ht="13.5">
      <c r="A5" s="258"/>
      <c r="B5" s="258"/>
      <c r="C5" s="263" t="s">
        <v>3</v>
      </c>
      <c r="E5" s="261"/>
    </row>
    <row r="6" spans="1:25" ht="13.5">
      <c r="C6" s="15"/>
    </row>
    <row r="7" spans="1:25" ht="13.5">
      <c r="C7" s="15" t="s">
        <v>4</v>
      </c>
      <c r="Q7" s="15"/>
    </row>
    <row r="8" spans="1:25" s="260" customFormat="1" ht="13.5">
      <c r="A8" s="258"/>
      <c r="B8" s="258"/>
      <c r="C8" s="263" t="s">
        <v>5</v>
      </c>
      <c r="W8" s="259"/>
      <c r="X8" s="259"/>
      <c r="Y8" s="262"/>
    </row>
    <row r="9" spans="1:25" s="260" customFormat="1" ht="13.5">
      <c r="A9" s="258"/>
      <c r="B9" s="258"/>
      <c r="C9" s="259"/>
      <c r="D9" s="263" t="s">
        <v>6</v>
      </c>
      <c r="W9" s="259"/>
      <c r="X9" s="259"/>
      <c r="Y9" s="262"/>
    </row>
    <row r="10" spans="1:25" s="260" customFormat="1" ht="13.5">
      <c r="A10" s="258"/>
      <c r="B10" s="258"/>
      <c r="E10" s="263" t="s">
        <v>7</v>
      </c>
      <c r="W10" s="259"/>
      <c r="X10" s="259"/>
      <c r="Y10" s="262"/>
    </row>
    <row r="11" spans="1:25" ht="13.5">
      <c r="C11" s="263" t="s">
        <v>8</v>
      </c>
      <c r="W11" s="15"/>
      <c r="X11" s="15"/>
      <c r="Y11" s="247"/>
    </row>
    <row r="12" spans="1:25" ht="13.5">
      <c r="C12" s="263" t="s">
        <v>9</v>
      </c>
      <c r="Q12" s="15"/>
      <c r="R12" s="15"/>
      <c r="S12" s="86"/>
    </row>
    <row r="13" spans="1:25" ht="13.5">
      <c r="C13" s="263" t="s">
        <v>10</v>
      </c>
      <c r="X13" s="15"/>
      <c r="Y13" s="247"/>
    </row>
    <row r="14" spans="1:25" ht="13.5">
      <c r="C14" s="15"/>
      <c r="X14" s="15"/>
      <c r="Y14" s="247"/>
    </row>
    <row r="15" spans="1:25" ht="13.5">
      <c r="B15" s="70"/>
      <c r="C15" s="263" t="s">
        <v>11</v>
      </c>
      <c r="D15" s="71"/>
      <c r="E15" s="71"/>
      <c r="W15" s="15"/>
      <c r="X15" s="15"/>
      <c r="Y15" s="247"/>
    </row>
    <row r="16" spans="1:25" s="71" customFormat="1" ht="13.5">
      <c r="A16" s="70"/>
      <c r="B16" s="70"/>
      <c r="C16" s="15" t="s">
        <v>12</v>
      </c>
      <c r="W16" s="15"/>
      <c r="X16" s="256"/>
      <c r="Y16" s="256"/>
    </row>
    <row r="17" spans="1:25" ht="36.75" customHeight="1">
      <c r="C17" s="392" t="s">
        <v>13</v>
      </c>
      <c r="D17" s="393"/>
      <c r="E17" s="393"/>
      <c r="F17" s="393"/>
      <c r="G17" s="393"/>
      <c r="H17" s="393"/>
      <c r="I17" s="393"/>
      <c r="J17" s="393"/>
      <c r="K17" s="393"/>
      <c r="L17" s="393"/>
      <c r="M17" s="393"/>
      <c r="N17" s="393"/>
      <c r="O17" s="393"/>
      <c r="P17" s="393"/>
      <c r="Q17" s="393"/>
      <c r="R17" s="393"/>
      <c r="S17" s="257"/>
      <c r="T17" s="257"/>
      <c r="U17" s="257"/>
      <c r="V17" s="257"/>
      <c r="W17" s="257"/>
      <c r="X17" s="257"/>
      <c r="Y17" s="247"/>
    </row>
    <row r="19" spans="1:25" ht="13.5">
      <c r="C19" s="15" t="s">
        <v>14</v>
      </c>
      <c r="Q19" s="15"/>
      <c r="R19" s="15"/>
      <c r="S19" s="86"/>
    </row>
    <row r="20" spans="1:25" ht="13.5">
      <c r="C20" s="394"/>
      <c r="D20" s="395"/>
      <c r="E20" s="15" t="s">
        <v>15</v>
      </c>
      <c r="Q20" s="15"/>
      <c r="R20" s="86"/>
      <c r="S20" s="86"/>
    </row>
    <row r="21" spans="1:25" ht="13.5">
      <c r="C21" s="396" t="s">
        <v>16</v>
      </c>
      <c r="D21" s="397"/>
      <c r="E21" s="15" t="s">
        <v>17</v>
      </c>
      <c r="Q21" s="15"/>
      <c r="R21" s="86"/>
      <c r="S21" s="86"/>
    </row>
    <row r="22" spans="1:25" ht="13.5">
      <c r="C22" s="398" t="s">
        <v>18</v>
      </c>
      <c r="D22" s="398"/>
      <c r="E22" s="15" t="s">
        <v>19</v>
      </c>
      <c r="Q22" s="15"/>
      <c r="R22" s="86"/>
      <c r="S22" s="86"/>
    </row>
    <row r="23" spans="1:25" ht="13.5">
      <c r="C23" s="399" t="s">
        <v>20</v>
      </c>
      <c r="D23" s="400"/>
      <c r="E23" s="15" t="s">
        <v>21</v>
      </c>
      <c r="Q23" s="15"/>
      <c r="R23" s="15"/>
      <c r="S23" s="86"/>
    </row>
    <row r="24" spans="1:25" ht="13.5">
      <c r="C24" s="391" t="s">
        <v>22</v>
      </c>
      <c r="D24" s="391"/>
      <c r="E24" s="263" t="s">
        <v>23</v>
      </c>
      <c r="Q24" s="15"/>
      <c r="R24" s="15"/>
      <c r="S24" s="86"/>
    </row>
    <row r="25" spans="1:25" ht="13.5">
      <c r="C25"/>
      <c r="D25"/>
      <c r="E25" s="263" t="s">
        <v>24</v>
      </c>
      <c r="Q25" s="15"/>
      <c r="R25" s="15"/>
      <c r="S25" s="86"/>
    </row>
    <row r="26" spans="1:25" ht="14.25" thickBot="1">
      <c r="E26" s="358"/>
      <c r="O26" s="95" t="s">
        <v>25</v>
      </c>
      <c r="Q26" s="15"/>
      <c r="R26" s="15"/>
      <c r="S26" s="86"/>
    </row>
    <row r="27" spans="1:25" ht="13.5">
      <c r="A27" s="16">
        <v>14</v>
      </c>
      <c r="M27" s="420" t="s">
        <v>26</v>
      </c>
      <c r="N27" s="93" t="s">
        <v>27</v>
      </c>
      <c r="O27" s="94" t="s">
        <v>28</v>
      </c>
      <c r="Q27" s="15"/>
      <c r="R27" s="15"/>
      <c r="S27" s="86"/>
    </row>
    <row r="28" spans="1:25" ht="20.100000000000001" customHeight="1" thickBot="1">
      <c r="A28" s="17">
        <f>+R91</f>
        <v>0</v>
      </c>
      <c r="C28" s="16" t="s">
        <v>29</v>
      </c>
      <c r="M28" s="421"/>
      <c r="N28" s="216" t="s">
        <v>30</v>
      </c>
      <c r="O28" s="217" t="s">
        <v>31</v>
      </c>
      <c r="Q28" s="15"/>
      <c r="R28" s="15"/>
      <c r="S28" s="247"/>
    </row>
    <row r="29" spans="1:25" ht="13.5">
      <c r="C29" s="497" t="s">
        <v>32</v>
      </c>
      <c r="D29" s="498"/>
      <c r="E29" s="498"/>
      <c r="F29" s="498"/>
      <c r="G29" s="498"/>
      <c r="H29" s="498"/>
      <c r="I29" s="498"/>
      <c r="J29" s="498"/>
      <c r="K29" s="498"/>
      <c r="L29" s="498"/>
      <c r="M29" s="498"/>
      <c r="N29" s="498"/>
      <c r="O29" s="498"/>
      <c r="Q29" s="15"/>
      <c r="R29" s="15"/>
      <c r="S29" s="247"/>
    </row>
    <row r="30" spans="1:25" ht="13.5">
      <c r="C30" s="73"/>
      <c r="D30" s="74"/>
      <c r="E30" s="74"/>
      <c r="F30" s="74"/>
      <c r="G30" s="74"/>
      <c r="H30" s="74"/>
      <c r="I30" s="74"/>
      <c r="J30" s="74"/>
      <c r="K30" s="74"/>
      <c r="L30" s="74"/>
      <c r="M30" s="74"/>
      <c r="N30" s="74"/>
      <c r="O30" s="75"/>
      <c r="Q30" s="15"/>
      <c r="R30" s="15"/>
      <c r="S30" s="247"/>
      <c r="U30" s="87"/>
    </row>
    <row r="31" spans="1:25" ht="12" customHeight="1">
      <c r="C31" s="450" t="s">
        <v>33</v>
      </c>
      <c r="D31" s="451"/>
      <c r="E31" s="451"/>
      <c r="F31" s="451"/>
      <c r="G31" s="451"/>
      <c r="H31" s="451"/>
      <c r="I31" s="451"/>
      <c r="J31" s="451"/>
      <c r="K31" s="451"/>
      <c r="L31" s="451"/>
      <c r="M31" s="451"/>
      <c r="N31" s="451"/>
      <c r="O31" s="452"/>
      <c r="P31" s="15"/>
      <c r="Q31" s="15"/>
      <c r="S31" s="15"/>
      <c r="T31" s="15"/>
      <c r="U31" s="247"/>
    </row>
    <row r="32" spans="1:25" ht="12" customHeight="1">
      <c r="C32" s="453"/>
      <c r="D32" s="454"/>
      <c r="E32" s="454"/>
      <c r="F32" s="454"/>
      <c r="G32" s="454"/>
      <c r="H32" s="454"/>
      <c r="I32" s="454"/>
      <c r="J32" s="454"/>
      <c r="K32" s="454"/>
      <c r="L32" s="454"/>
      <c r="M32" s="454"/>
      <c r="N32" s="454"/>
      <c r="O32" s="455"/>
      <c r="Q32" s="15"/>
      <c r="R32" s="15"/>
      <c r="S32" s="247"/>
    </row>
    <row r="33" spans="1:19" ht="10.15" customHeight="1">
      <c r="C33" s="76"/>
      <c r="O33" s="77"/>
      <c r="Q33" s="15"/>
      <c r="R33" s="15"/>
      <c r="S33" s="15"/>
    </row>
    <row r="34" spans="1:19" ht="14.25">
      <c r="C34" s="76"/>
      <c r="L34" s="456" t="s">
        <v>402</v>
      </c>
      <c r="M34" s="457"/>
      <c r="N34" s="457"/>
      <c r="O34" s="458"/>
      <c r="Q34" s="15"/>
      <c r="R34" s="15"/>
      <c r="S34" s="15"/>
    </row>
    <row r="35" spans="1:19" ht="13.5">
      <c r="C35" s="76"/>
      <c r="O35" s="78"/>
      <c r="Q35" s="15"/>
      <c r="R35" s="15"/>
      <c r="S35" s="15"/>
    </row>
    <row r="36" spans="1:19" ht="13.5">
      <c r="C36" s="476" t="s">
        <v>408</v>
      </c>
      <c r="D36" s="477"/>
      <c r="E36" s="477"/>
      <c r="F36" s="477"/>
      <c r="G36" s="247" t="s">
        <v>34</v>
      </c>
      <c r="O36" s="77"/>
      <c r="Q36" s="15"/>
      <c r="R36" s="15"/>
      <c r="S36" s="15"/>
    </row>
    <row r="37" spans="1:19" ht="7.5" customHeight="1">
      <c r="C37" s="76"/>
      <c r="O37" s="77"/>
      <c r="Q37" s="15"/>
      <c r="R37" s="15"/>
      <c r="S37" s="247"/>
    </row>
    <row r="38" spans="1:19" ht="13.5">
      <c r="A38" s="17">
        <v>3</v>
      </c>
      <c r="C38" s="76"/>
      <c r="H38" s="203" t="s">
        <v>35</v>
      </c>
      <c r="I38" s="203"/>
      <c r="O38" s="77"/>
      <c r="Q38" s="15"/>
      <c r="R38" s="15"/>
      <c r="S38" s="86"/>
    </row>
    <row r="39" spans="1:19" ht="26.25" customHeight="1">
      <c r="C39" s="76"/>
      <c r="H39" s="18" t="s">
        <v>36</v>
      </c>
      <c r="I39" s="18"/>
      <c r="J39" s="447" t="s">
        <v>403</v>
      </c>
      <c r="K39" s="447"/>
      <c r="L39" s="448"/>
      <c r="M39" s="448"/>
      <c r="N39" s="448"/>
      <c r="O39" s="449"/>
      <c r="Q39" s="15"/>
      <c r="R39" s="15"/>
    </row>
    <row r="40" spans="1:19" ht="26.25" customHeight="1">
      <c r="C40" s="76"/>
      <c r="H40" s="18" t="s">
        <v>37</v>
      </c>
      <c r="I40" s="18"/>
      <c r="J40" s="447" t="s">
        <v>404</v>
      </c>
      <c r="K40" s="447"/>
      <c r="L40" s="448"/>
      <c r="M40" s="448"/>
      <c r="N40" s="448"/>
      <c r="O40" s="449"/>
    </row>
    <row r="41" spans="1:19">
      <c r="C41" s="76"/>
      <c r="J41" s="16" t="s">
        <v>38</v>
      </c>
      <c r="O41" s="77"/>
    </row>
    <row r="42" spans="1:19">
      <c r="C42" s="76"/>
      <c r="J42" s="19" t="s">
        <v>39</v>
      </c>
      <c r="K42" s="19"/>
      <c r="L42" s="493" t="s">
        <v>407</v>
      </c>
      <c r="M42" s="493"/>
      <c r="N42" s="493"/>
      <c r="O42" s="494"/>
    </row>
    <row r="43" spans="1:19" ht="7.5" customHeight="1">
      <c r="C43" s="76"/>
      <c r="J43" s="19"/>
      <c r="K43" s="19"/>
      <c r="O43" s="77"/>
    </row>
    <row r="44" spans="1:19" ht="7.5" customHeight="1">
      <c r="C44" s="76"/>
      <c r="O44" s="77"/>
    </row>
    <row r="45" spans="1:19" ht="30" customHeight="1">
      <c r="A45" s="17">
        <v>4</v>
      </c>
      <c r="C45" s="459" t="s">
        <v>40</v>
      </c>
      <c r="D45" s="460"/>
      <c r="E45" s="460"/>
      <c r="F45" s="460"/>
      <c r="G45" s="460"/>
      <c r="H45" s="460"/>
      <c r="I45" s="460"/>
      <c r="J45" s="460"/>
      <c r="K45" s="460"/>
      <c r="L45" s="460"/>
      <c r="M45" s="460"/>
      <c r="N45" s="460"/>
      <c r="O45" s="461"/>
    </row>
    <row r="46" spans="1:19" ht="7.5" customHeight="1">
      <c r="C46" s="79"/>
      <c r="D46" s="20"/>
      <c r="E46" s="20"/>
      <c r="F46" s="20"/>
      <c r="G46" s="20"/>
      <c r="H46" s="20"/>
      <c r="I46" s="20"/>
      <c r="J46" s="20"/>
      <c r="K46" s="20"/>
      <c r="L46" s="20"/>
      <c r="M46" s="20"/>
      <c r="N46" s="20"/>
      <c r="O46" s="80"/>
    </row>
    <row r="47" spans="1:19" ht="18.75" customHeight="1">
      <c r="C47" s="414" t="s">
        <v>41</v>
      </c>
      <c r="D47" s="415"/>
      <c r="E47" s="416"/>
      <c r="F47" s="467" t="s">
        <v>405</v>
      </c>
      <c r="G47" s="468"/>
      <c r="H47" s="469"/>
      <c r="I47" s="469"/>
      <c r="J47" s="469"/>
      <c r="K47" s="469"/>
      <c r="L47" s="469"/>
      <c r="M47" s="490" t="s">
        <v>42</v>
      </c>
      <c r="N47" s="491"/>
      <c r="O47" s="492"/>
    </row>
    <row r="48" spans="1:19" ht="18.75" customHeight="1">
      <c r="C48" s="417"/>
      <c r="D48" s="418"/>
      <c r="E48" s="419"/>
      <c r="F48" s="470"/>
      <c r="G48" s="471"/>
      <c r="H48" s="471"/>
      <c r="I48" s="471"/>
      <c r="J48" s="471"/>
      <c r="K48" s="471"/>
      <c r="L48" s="471"/>
      <c r="M48" s="462">
        <v>2036</v>
      </c>
      <c r="N48" s="463"/>
      <c r="O48" s="464"/>
    </row>
    <row r="49" spans="3:21" ht="18.75" customHeight="1">
      <c r="C49" s="414" t="s">
        <v>43</v>
      </c>
      <c r="D49" s="442"/>
      <c r="E49" s="443"/>
      <c r="F49" s="472" t="s">
        <v>406</v>
      </c>
      <c r="G49" s="473"/>
      <c r="H49" s="473"/>
      <c r="I49" s="473"/>
      <c r="J49" s="473"/>
      <c r="K49" s="473"/>
      <c r="L49" s="114" t="s">
        <v>44</v>
      </c>
      <c r="M49" s="359"/>
      <c r="N49" s="465" t="s">
        <v>401</v>
      </c>
      <c r="O49" s="466"/>
    </row>
    <row r="50" spans="3:21" ht="18.75" customHeight="1">
      <c r="C50" s="444"/>
      <c r="D50" s="445"/>
      <c r="E50" s="446"/>
      <c r="F50" s="474"/>
      <c r="G50" s="475"/>
      <c r="H50" s="475"/>
      <c r="I50" s="475"/>
      <c r="J50" s="475"/>
      <c r="K50" s="475"/>
      <c r="L50" s="360"/>
      <c r="M50" s="495"/>
      <c r="N50" s="496"/>
      <c r="O50" s="248"/>
    </row>
    <row r="51" spans="3:21" ht="18.75" customHeight="1">
      <c r="C51" s="165" t="s">
        <v>45</v>
      </c>
      <c r="D51" s="166"/>
      <c r="E51" s="166"/>
      <c r="F51" s="275"/>
      <c r="G51" s="275"/>
      <c r="H51" s="275"/>
      <c r="I51" s="275"/>
      <c r="J51" s="275"/>
      <c r="K51" s="275"/>
      <c r="L51" s="276"/>
      <c r="M51" s="277"/>
      <c r="N51" s="361"/>
      <c r="O51" s="278"/>
    </row>
    <row r="52" spans="3:21" ht="37.5" customHeight="1">
      <c r="C52" s="279"/>
      <c r="D52" s="289" t="s">
        <v>46</v>
      </c>
      <c r="E52" s="290" t="s">
        <v>47</v>
      </c>
      <c r="F52" s="478" t="s">
        <v>409</v>
      </c>
      <c r="G52" s="479"/>
      <c r="H52" s="479"/>
      <c r="I52" s="479"/>
      <c r="J52" s="25" t="s">
        <v>49</v>
      </c>
      <c r="K52" s="25"/>
      <c r="L52" s="480"/>
      <c r="M52" s="480"/>
      <c r="N52" s="481"/>
      <c r="O52" s="482"/>
      <c r="Q52" s="21"/>
    </row>
    <row r="53" spans="3:21" ht="19.5" customHeight="1">
      <c r="C53" s="280"/>
      <c r="D53" s="291" t="s">
        <v>50</v>
      </c>
      <c r="E53" s="292" t="s">
        <v>51</v>
      </c>
      <c r="F53" s="483" t="s">
        <v>52</v>
      </c>
      <c r="G53" s="484"/>
      <c r="H53" s="485"/>
      <c r="I53" s="483" t="s">
        <v>53</v>
      </c>
      <c r="J53" s="486"/>
      <c r="K53" s="487"/>
      <c r="L53" s="488">
        <v>15276</v>
      </c>
      <c r="M53" s="489"/>
      <c r="N53" s="362" t="s">
        <v>54</v>
      </c>
      <c r="O53" s="349"/>
      <c r="Q53" s="21"/>
    </row>
    <row r="54" spans="3:21" ht="19.5" customHeight="1">
      <c r="C54" s="280"/>
      <c r="D54" s="279"/>
      <c r="E54" s="294"/>
      <c r="F54" s="483" t="s">
        <v>55</v>
      </c>
      <c r="G54" s="484"/>
      <c r="H54" s="485"/>
      <c r="I54" s="515" t="s">
        <v>56</v>
      </c>
      <c r="J54" s="486"/>
      <c r="K54" s="486"/>
      <c r="L54" s="488"/>
      <c r="M54" s="489"/>
      <c r="N54" s="362" t="s">
        <v>54</v>
      </c>
      <c r="O54" s="349"/>
      <c r="Q54" s="21"/>
    </row>
    <row r="55" spans="3:21" ht="19.5" customHeight="1">
      <c r="C55" s="280"/>
      <c r="D55" s="516" t="s">
        <v>57</v>
      </c>
      <c r="E55" s="517"/>
      <c r="F55" s="483" t="s">
        <v>58</v>
      </c>
      <c r="G55" s="484"/>
      <c r="H55" s="485"/>
      <c r="I55" s="515" t="s">
        <v>59</v>
      </c>
      <c r="J55" s="486"/>
      <c r="K55" s="486"/>
      <c r="L55" s="488"/>
      <c r="M55" s="489"/>
      <c r="N55" s="362" t="s">
        <v>60</v>
      </c>
      <c r="O55" s="349"/>
      <c r="Q55" s="21"/>
    </row>
    <row r="56" spans="3:21" ht="19.5" customHeight="1">
      <c r="C56" s="280"/>
      <c r="D56" s="516"/>
      <c r="E56" s="517"/>
      <c r="F56" s="483" t="s">
        <v>61</v>
      </c>
      <c r="G56" s="484"/>
      <c r="H56" s="485"/>
      <c r="I56" s="515" t="s">
        <v>62</v>
      </c>
      <c r="J56" s="486"/>
      <c r="K56" s="486"/>
      <c r="L56" s="488"/>
      <c r="M56" s="489"/>
      <c r="N56" s="362" t="s">
        <v>54</v>
      </c>
      <c r="O56" s="349"/>
      <c r="Q56" s="21"/>
    </row>
    <row r="57" spans="3:21" ht="15" customHeight="1">
      <c r="C57" s="280"/>
      <c r="D57" s="279"/>
      <c r="E57" s="294"/>
      <c r="F57" s="163" t="s">
        <v>63</v>
      </c>
      <c r="G57" s="281"/>
      <c r="H57" s="281"/>
      <c r="I57" s="281"/>
      <c r="J57" s="30"/>
      <c r="K57" s="30"/>
      <c r="L57" s="282"/>
      <c r="M57" s="282"/>
      <c r="N57" s="283"/>
      <c r="O57" s="284"/>
      <c r="Q57" s="21"/>
    </row>
    <row r="58" spans="3:21" ht="19.5" customHeight="1">
      <c r="C58" s="280"/>
      <c r="D58" s="299"/>
      <c r="E58" s="300"/>
      <c r="F58" s="408"/>
      <c r="G58" s="409"/>
      <c r="H58" s="409"/>
      <c r="I58" s="409"/>
      <c r="J58" s="409"/>
      <c r="K58" s="409"/>
      <c r="L58" s="409"/>
      <c r="M58" s="409"/>
      <c r="N58" s="409"/>
      <c r="O58" s="410"/>
      <c r="Q58" s="21"/>
    </row>
    <row r="59" spans="3:21" ht="19.5" customHeight="1">
      <c r="C59" s="285"/>
      <c r="D59" s="301" t="s">
        <v>64</v>
      </c>
      <c r="E59" s="302" t="s">
        <v>65</v>
      </c>
      <c r="F59" s="411">
        <v>203</v>
      </c>
      <c r="G59" s="412"/>
      <c r="H59" s="412"/>
      <c r="I59" s="412"/>
      <c r="J59" s="412"/>
      <c r="K59" s="412"/>
      <c r="L59" s="412"/>
      <c r="M59" s="412"/>
      <c r="N59" s="412"/>
      <c r="O59" s="413"/>
      <c r="Q59" s="21"/>
    </row>
    <row r="60" spans="3:21" ht="45" customHeight="1">
      <c r="C60" s="427" t="s">
        <v>66</v>
      </c>
      <c r="D60" s="428"/>
      <c r="E60" s="429"/>
      <c r="F60" s="430" t="s">
        <v>67</v>
      </c>
      <c r="G60" s="431"/>
      <c r="H60" s="431"/>
      <c r="I60" s="431"/>
      <c r="J60" s="431"/>
      <c r="K60" s="431"/>
      <c r="L60" s="431"/>
      <c r="M60" s="431"/>
      <c r="N60" s="431"/>
      <c r="O60" s="432"/>
      <c r="Q60" s="21"/>
    </row>
    <row r="61" spans="3:21" ht="18.75" customHeight="1">
      <c r="C61" s="165" t="s">
        <v>68</v>
      </c>
      <c r="D61" s="274"/>
      <c r="E61" s="166"/>
      <c r="F61" s="22"/>
      <c r="G61" s="22"/>
      <c r="H61" s="23"/>
      <c r="I61" s="23"/>
      <c r="J61" s="24"/>
      <c r="K61" s="24"/>
      <c r="L61" s="25"/>
      <c r="M61" s="25"/>
      <c r="N61" s="25"/>
      <c r="O61" s="26"/>
      <c r="Q61" s="21"/>
    </row>
    <row r="62" spans="3:21" ht="18.75" customHeight="1">
      <c r="C62" s="433"/>
      <c r="D62" s="424" t="s">
        <v>69</v>
      </c>
      <c r="E62" s="425"/>
      <c r="F62" s="425"/>
      <c r="G62" s="426"/>
      <c r="H62" s="424" t="s">
        <v>70</v>
      </c>
      <c r="I62" s="426"/>
      <c r="J62" s="424" t="s">
        <v>71</v>
      </c>
      <c r="K62" s="425"/>
      <c r="L62" s="426"/>
      <c r="M62" s="424" t="s">
        <v>72</v>
      </c>
      <c r="N62" s="425"/>
      <c r="O62" s="426"/>
      <c r="Q62" s="21"/>
    </row>
    <row r="63" spans="3:21" ht="37.5" customHeight="1">
      <c r="C63" s="433"/>
      <c r="D63" s="401" t="s">
        <v>73</v>
      </c>
      <c r="E63" s="402"/>
      <c r="F63" s="402"/>
      <c r="G63" s="403"/>
      <c r="H63" s="348">
        <f>+別紙!X9</f>
        <v>496.41999999999996</v>
      </c>
      <c r="I63" s="213" t="s">
        <v>74</v>
      </c>
      <c r="J63" s="436" t="s">
        <v>75</v>
      </c>
      <c r="K63" s="437"/>
      <c r="L63" s="438"/>
      <c r="M63" s="434">
        <f>+別紙!X14</f>
        <v>496.41999999999996</v>
      </c>
      <c r="N63" s="435"/>
      <c r="O63" s="363" t="s">
        <v>74</v>
      </c>
      <c r="P63" s="149"/>
      <c r="Q63" s="115"/>
      <c r="R63" s="115"/>
      <c r="S63" s="115"/>
      <c r="T63" s="115"/>
      <c r="U63" s="115"/>
    </row>
    <row r="64" spans="3:21" ht="37.5" customHeight="1">
      <c r="C64" s="433"/>
      <c r="D64" s="401" t="s">
        <v>76</v>
      </c>
      <c r="E64" s="402"/>
      <c r="F64" s="402"/>
      <c r="G64" s="403"/>
      <c r="H64" s="348" t="str">
        <f>+別紙!X10</f>
        <v>0</v>
      </c>
      <c r="I64" s="213" t="s">
        <v>74</v>
      </c>
      <c r="J64" s="436" t="s">
        <v>77</v>
      </c>
      <c r="K64" s="437"/>
      <c r="L64" s="438"/>
      <c r="M64" s="434">
        <f>+別紙!X15</f>
        <v>496.41999999999996</v>
      </c>
      <c r="N64" s="435"/>
      <c r="O64" s="26" t="s">
        <v>74</v>
      </c>
      <c r="P64" s="504"/>
      <c r="Q64" s="505"/>
      <c r="R64" s="505"/>
      <c r="S64" s="505"/>
    </row>
    <row r="65" spans="1:19" ht="37.5" customHeight="1">
      <c r="C65" s="433"/>
      <c r="D65" s="401" t="s">
        <v>78</v>
      </c>
      <c r="E65" s="402"/>
      <c r="F65" s="402"/>
      <c r="G65" s="403"/>
      <c r="H65" s="348" t="str">
        <f>+別紙!X11</f>
        <v>0</v>
      </c>
      <c r="I65" s="213" t="s">
        <v>74</v>
      </c>
      <c r="J65" s="401" t="s">
        <v>79</v>
      </c>
      <c r="K65" s="402"/>
      <c r="L65" s="403"/>
      <c r="M65" s="404">
        <f>+別紙!X16</f>
        <v>494.41999999999996</v>
      </c>
      <c r="N65" s="405"/>
      <c r="O65" s="249" t="s">
        <v>74</v>
      </c>
      <c r="P65" s="147"/>
      <c r="Q65" s="148"/>
      <c r="R65" s="148"/>
      <c r="S65" s="148"/>
    </row>
    <row r="66" spans="1:19" ht="37.5" customHeight="1">
      <c r="C66" s="364"/>
      <c r="D66" s="401" t="s">
        <v>80</v>
      </c>
      <c r="E66" s="402"/>
      <c r="F66" s="402"/>
      <c r="G66" s="403"/>
      <c r="H66" s="348" t="str">
        <f>+別紙!X12</f>
        <v>0</v>
      </c>
      <c r="I66" s="213" t="s">
        <v>74</v>
      </c>
      <c r="J66" s="401" t="s">
        <v>81</v>
      </c>
      <c r="K66" s="402"/>
      <c r="L66" s="403"/>
      <c r="M66" s="404" t="str">
        <f>+別紙!X17</f>
        <v>0</v>
      </c>
      <c r="N66" s="405"/>
      <c r="O66" s="249" t="s">
        <v>74</v>
      </c>
      <c r="P66" s="147"/>
      <c r="Q66" s="148"/>
      <c r="R66" s="148"/>
      <c r="S66" s="148"/>
    </row>
    <row r="67" spans="1:19" ht="37.5" customHeight="1">
      <c r="C67" s="365"/>
      <c r="D67" s="401" t="s">
        <v>82</v>
      </c>
      <c r="E67" s="402"/>
      <c r="F67" s="402"/>
      <c r="G67" s="403"/>
      <c r="H67" s="348" t="str">
        <f>+別紙!X13</f>
        <v>0</v>
      </c>
      <c r="I67" s="213" t="s">
        <v>74</v>
      </c>
      <c r="J67" s="401" t="s">
        <v>83</v>
      </c>
      <c r="K67" s="402"/>
      <c r="L67" s="403"/>
      <c r="M67" s="513" t="str">
        <f>+別紙!X18</f>
        <v>0</v>
      </c>
      <c r="N67" s="514"/>
      <c r="O67" s="249" t="s">
        <v>74</v>
      </c>
      <c r="P67" s="147"/>
      <c r="Q67" s="148"/>
      <c r="R67" s="148"/>
      <c r="S67" s="148"/>
    </row>
    <row r="68" spans="1:19" ht="30" customHeight="1">
      <c r="C68" s="406" t="s">
        <v>84</v>
      </c>
      <c r="D68" s="407"/>
      <c r="E68" s="407"/>
      <c r="F68" s="407"/>
      <c r="G68" s="407"/>
      <c r="H68" s="407"/>
      <c r="I68" s="407"/>
      <c r="J68" s="265"/>
      <c r="K68" s="265"/>
      <c r="L68" s="265"/>
      <c r="M68" s="266"/>
      <c r="N68" s="266"/>
      <c r="O68" s="267"/>
      <c r="P68" s="264"/>
      <c r="Q68" s="148"/>
      <c r="R68" s="148"/>
      <c r="S68" s="148"/>
    </row>
    <row r="69" spans="1:19" ht="15" customHeight="1">
      <c r="C69" s="268"/>
      <c r="D69" s="385" t="s">
        <v>85</v>
      </c>
      <c r="E69" s="386"/>
      <c r="F69" s="386"/>
      <c r="G69" s="386"/>
      <c r="H69" s="386"/>
      <c r="I69" s="387"/>
      <c r="J69" s="385" t="s">
        <v>86</v>
      </c>
      <c r="K69" s="506"/>
      <c r="L69" s="506"/>
      <c r="M69" s="273"/>
      <c r="N69" s="266" t="s">
        <v>87</v>
      </c>
      <c r="O69" s="267"/>
      <c r="P69" s="264"/>
      <c r="Q69" s="148"/>
      <c r="R69" s="148"/>
      <c r="S69" s="148"/>
    </row>
    <row r="70" spans="1:19" ht="15" customHeight="1">
      <c r="C70" s="268"/>
      <c r="D70" s="388"/>
      <c r="E70" s="389"/>
      <c r="F70" s="389"/>
      <c r="G70" s="389"/>
      <c r="H70" s="389"/>
      <c r="I70" s="390"/>
      <c r="J70" s="507" t="s">
        <v>88</v>
      </c>
      <c r="K70" s="508"/>
      <c r="L70" s="508"/>
      <c r="M70" s="303">
        <f>SUM(別紙!G19:J19,別紙!N19:W19)</f>
        <v>525.18999999999994</v>
      </c>
      <c r="N70" s="270" t="s">
        <v>87</v>
      </c>
      <c r="O70" s="271"/>
      <c r="P70" s="264"/>
      <c r="Q70" s="148"/>
      <c r="R70" s="148"/>
      <c r="S70" s="148"/>
    </row>
    <row r="71" spans="1:19" ht="16.5" customHeight="1">
      <c r="C71" s="268"/>
      <c r="D71" s="509" t="s">
        <v>89</v>
      </c>
      <c r="E71" s="407"/>
      <c r="F71" s="407"/>
      <c r="G71" s="407"/>
      <c r="H71" s="407"/>
      <c r="I71" s="407"/>
      <c r="J71" s="265"/>
      <c r="K71" s="272"/>
      <c r="L71" s="265"/>
      <c r="M71" s="266"/>
      <c r="N71" s="266"/>
      <c r="O71" s="267"/>
      <c r="P71" s="264"/>
      <c r="Q71" s="148"/>
      <c r="R71" s="148"/>
      <c r="S71" s="148"/>
    </row>
    <row r="72" spans="1:19" ht="45" customHeight="1">
      <c r="C72" s="269"/>
      <c r="D72" s="510" t="s">
        <v>90</v>
      </c>
      <c r="E72" s="511"/>
      <c r="F72" s="511"/>
      <c r="G72" s="511"/>
      <c r="H72" s="511"/>
      <c r="I72" s="511"/>
      <c r="J72" s="511"/>
      <c r="K72" s="511"/>
      <c r="L72" s="511"/>
      <c r="M72" s="511"/>
      <c r="N72" s="511"/>
      <c r="O72" s="512"/>
      <c r="P72" s="264"/>
      <c r="Q72" s="369" t="s">
        <v>91</v>
      </c>
      <c r="R72" s="148"/>
      <c r="S72" s="148"/>
    </row>
    <row r="73" spans="1:19" ht="22.5" customHeight="1">
      <c r="C73" s="499" t="s">
        <v>92</v>
      </c>
      <c r="D73" s="500"/>
      <c r="E73" s="501"/>
      <c r="F73" s="439"/>
      <c r="G73" s="440"/>
      <c r="H73" s="440"/>
      <c r="I73" s="440"/>
      <c r="J73" s="440"/>
      <c r="K73" s="440"/>
      <c r="L73" s="440"/>
      <c r="M73" s="440"/>
      <c r="N73" s="440"/>
      <c r="O73" s="441"/>
    </row>
    <row r="74" spans="1:19" ht="10.15" customHeight="1">
      <c r="C74" s="366"/>
      <c r="D74" s="367"/>
      <c r="E74" s="367"/>
      <c r="F74" s="27"/>
      <c r="G74" s="27"/>
      <c r="H74" s="28"/>
      <c r="I74" s="28"/>
      <c r="J74" s="29"/>
      <c r="K74" s="29"/>
      <c r="L74" s="30"/>
      <c r="M74" s="30"/>
      <c r="N74" s="30"/>
      <c r="O74" s="28"/>
    </row>
    <row r="75" spans="1:19" ht="15" customHeight="1">
      <c r="C75" s="497" t="s">
        <v>93</v>
      </c>
      <c r="D75" s="498"/>
      <c r="E75" s="498"/>
      <c r="F75" s="498"/>
      <c r="G75" s="498"/>
      <c r="H75" s="498"/>
      <c r="I75" s="498"/>
      <c r="J75" s="498"/>
      <c r="K75" s="498"/>
      <c r="L75" s="498"/>
      <c r="M75" s="498"/>
      <c r="N75" s="498"/>
      <c r="O75" s="498"/>
    </row>
    <row r="76" spans="1:19" ht="13.5">
      <c r="C76" s="163" t="s">
        <v>94</v>
      </c>
      <c r="D76" s="367"/>
      <c r="E76" s="367"/>
      <c r="F76" s="27"/>
      <c r="G76" s="27"/>
      <c r="H76" s="28"/>
      <c r="I76" s="28"/>
      <c r="J76" s="29"/>
      <c r="K76" s="29"/>
      <c r="L76" s="30"/>
      <c r="M76" s="30"/>
      <c r="N76" s="30"/>
      <c r="O76" s="31"/>
    </row>
    <row r="77" spans="1:19" ht="15" customHeight="1">
      <c r="A77" s="17">
        <v>11</v>
      </c>
      <c r="C77" s="368"/>
      <c r="D77" s="32"/>
      <c r="E77" s="32"/>
      <c r="F77" s="32"/>
      <c r="G77" s="32"/>
      <c r="H77" s="32"/>
      <c r="I77" s="32"/>
      <c r="J77" s="32"/>
      <c r="K77" s="32"/>
      <c r="L77" s="32"/>
      <c r="M77" s="32"/>
      <c r="N77" s="32"/>
      <c r="O77" s="33"/>
    </row>
    <row r="78" spans="1:19" ht="15" customHeight="1">
      <c r="C78" s="167">
        <v>1</v>
      </c>
      <c r="D78" s="422" t="s">
        <v>95</v>
      </c>
      <c r="E78" s="422"/>
      <c r="F78" s="422"/>
      <c r="G78" s="422"/>
      <c r="H78" s="422"/>
      <c r="I78" s="422"/>
      <c r="J78" s="422"/>
      <c r="K78" s="422"/>
      <c r="L78" s="422"/>
      <c r="M78" s="422"/>
      <c r="N78" s="422"/>
      <c r="O78" s="423"/>
    </row>
    <row r="79" spans="1:19" ht="15" customHeight="1">
      <c r="C79" s="167">
        <v>2</v>
      </c>
      <c r="D79" s="422" t="s">
        <v>96</v>
      </c>
      <c r="E79" s="422"/>
      <c r="F79" s="422"/>
      <c r="G79" s="422"/>
      <c r="H79" s="422"/>
      <c r="I79" s="422"/>
      <c r="J79" s="422"/>
      <c r="K79" s="422"/>
      <c r="L79" s="422"/>
      <c r="M79" s="422"/>
      <c r="N79" s="422"/>
      <c r="O79" s="423"/>
    </row>
    <row r="80" spans="1:19" ht="15" customHeight="1">
      <c r="C80" s="167"/>
      <c r="D80" s="502" t="s">
        <v>97</v>
      </c>
      <c r="E80" s="502"/>
      <c r="F80" s="502"/>
      <c r="G80" s="502"/>
      <c r="H80" s="502"/>
      <c r="I80" s="502"/>
      <c r="J80" s="502"/>
      <c r="K80" s="502"/>
      <c r="L80" s="502"/>
      <c r="M80" s="502"/>
      <c r="N80" s="502"/>
      <c r="O80" s="503"/>
    </row>
    <row r="81" spans="3:28" ht="39" customHeight="1">
      <c r="C81" s="167"/>
      <c r="D81" s="502" t="s">
        <v>98</v>
      </c>
      <c r="E81" s="502"/>
      <c r="F81" s="502"/>
      <c r="G81" s="502"/>
      <c r="H81" s="502"/>
      <c r="I81" s="502"/>
      <c r="J81" s="502"/>
      <c r="K81" s="502"/>
      <c r="L81" s="502"/>
      <c r="M81" s="502"/>
      <c r="N81" s="502"/>
      <c r="O81" s="503"/>
    </row>
    <row r="82" spans="3:28" s="16" customFormat="1" ht="28.15" customHeight="1">
      <c r="C82" s="167">
        <v>3</v>
      </c>
      <c r="D82" s="422" t="s">
        <v>99</v>
      </c>
      <c r="E82" s="422"/>
      <c r="F82" s="422"/>
      <c r="G82" s="422"/>
      <c r="H82" s="422"/>
      <c r="I82" s="422"/>
      <c r="J82" s="422"/>
      <c r="K82" s="422"/>
      <c r="L82" s="422"/>
      <c r="M82" s="422"/>
      <c r="N82" s="422"/>
      <c r="O82" s="423"/>
    </row>
    <row r="83" spans="3:28" s="16" customFormat="1" ht="28.15" customHeight="1">
      <c r="C83" s="167">
        <v>4</v>
      </c>
      <c r="D83" s="422" t="s">
        <v>100</v>
      </c>
      <c r="E83" s="422"/>
      <c r="F83" s="422"/>
      <c r="G83" s="422"/>
      <c r="H83" s="422"/>
      <c r="I83" s="422"/>
      <c r="J83" s="422"/>
      <c r="K83" s="422"/>
      <c r="L83" s="422"/>
      <c r="M83" s="422"/>
      <c r="N83" s="422"/>
      <c r="O83" s="423"/>
    </row>
    <row r="84" spans="3:28" s="16" customFormat="1" ht="15" customHeight="1">
      <c r="C84" s="167"/>
      <c r="D84" s="168" t="s">
        <v>101</v>
      </c>
      <c r="E84" s="422" t="s">
        <v>102</v>
      </c>
      <c r="F84" s="422"/>
      <c r="G84" s="422"/>
      <c r="H84" s="422"/>
      <c r="I84" s="422"/>
      <c r="J84" s="422"/>
      <c r="K84" s="422"/>
      <c r="L84" s="422"/>
      <c r="M84" s="422"/>
      <c r="N84" s="422"/>
      <c r="O84" s="423"/>
    </row>
    <row r="85" spans="3:28" s="16" customFormat="1" ht="15" customHeight="1">
      <c r="C85" s="167"/>
      <c r="D85" s="168" t="s">
        <v>103</v>
      </c>
      <c r="E85" s="422" t="s">
        <v>104</v>
      </c>
      <c r="F85" s="422"/>
      <c r="G85" s="422"/>
      <c r="H85" s="422"/>
      <c r="I85" s="422"/>
      <c r="J85" s="422"/>
      <c r="K85" s="422"/>
      <c r="L85" s="422"/>
      <c r="M85" s="422"/>
      <c r="N85" s="422"/>
      <c r="O85" s="423"/>
      <c r="Q85" s="241" t="s">
        <v>105</v>
      </c>
      <c r="U85"/>
      <c r="V85"/>
    </row>
    <row r="86" spans="3:28" s="16" customFormat="1" ht="15" customHeight="1">
      <c r="C86" s="167"/>
      <c r="D86" s="168" t="s">
        <v>106</v>
      </c>
      <c r="E86" s="422" t="s">
        <v>107</v>
      </c>
      <c r="F86" s="422"/>
      <c r="G86" s="422"/>
      <c r="H86" s="422"/>
      <c r="I86" s="422"/>
      <c r="J86" s="422"/>
      <c r="K86" s="422"/>
      <c r="L86" s="422"/>
      <c r="M86" s="422"/>
      <c r="N86" s="422"/>
      <c r="O86" s="423"/>
      <c r="Q86" s="241" t="s">
        <v>108</v>
      </c>
      <c r="R86" s="1"/>
      <c r="T86" s="2"/>
      <c r="U86" s="2"/>
    </row>
    <row r="87" spans="3:28" s="16" customFormat="1" ht="15" customHeight="1">
      <c r="C87" s="167"/>
      <c r="D87" s="168" t="s">
        <v>109</v>
      </c>
      <c r="E87" s="422" t="s">
        <v>110</v>
      </c>
      <c r="F87" s="422"/>
      <c r="G87" s="422"/>
      <c r="H87" s="422"/>
      <c r="I87" s="422"/>
      <c r="J87" s="422"/>
      <c r="K87" s="422"/>
      <c r="L87" s="422"/>
      <c r="M87" s="422"/>
      <c r="N87" s="422"/>
      <c r="O87" s="423"/>
      <c r="Q87" s="241" t="s">
        <v>111</v>
      </c>
      <c r="R87" s="1"/>
      <c r="T87" s="2"/>
      <c r="U87" s="2"/>
    </row>
    <row r="88" spans="3:28" s="16" customFormat="1" ht="15" customHeight="1">
      <c r="C88" s="167"/>
      <c r="D88" s="168" t="s">
        <v>112</v>
      </c>
      <c r="E88" s="422" t="s">
        <v>113</v>
      </c>
      <c r="F88" s="422"/>
      <c r="G88" s="422"/>
      <c r="H88" s="422"/>
      <c r="I88" s="422"/>
      <c r="J88" s="422"/>
      <c r="K88" s="422"/>
      <c r="L88" s="422"/>
      <c r="M88" s="422"/>
      <c r="N88" s="422"/>
      <c r="O88" s="423"/>
      <c r="Q88" s="241" t="s">
        <v>114</v>
      </c>
      <c r="T88" s="2"/>
      <c r="U88" s="2"/>
    </row>
    <row r="89" spans="3:28" s="16" customFormat="1" ht="15" customHeight="1">
      <c r="C89" s="167"/>
      <c r="D89" s="168" t="s">
        <v>115</v>
      </c>
      <c r="E89" s="422" t="s">
        <v>116</v>
      </c>
      <c r="F89" s="422"/>
      <c r="G89" s="422"/>
      <c r="H89" s="422"/>
      <c r="I89" s="422"/>
      <c r="J89" s="422"/>
      <c r="K89" s="422"/>
      <c r="L89" s="422"/>
      <c r="M89" s="422"/>
      <c r="N89" s="422"/>
      <c r="O89" s="423"/>
      <c r="Q89" s="241" t="s">
        <v>117</v>
      </c>
      <c r="T89" s="2"/>
      <c r="U89" s="2"/>
    </row>
    <row r="90" spans="3:28" s="16" customFormat="1" ht="15" customHeight="1">
      <c r="C90" s="167"/>
      <c r="D90" s="168" t="s">
        <v>118</v>
      </c>
      <c r="E90" s="422" t="s">
        <v>119</v>
      </c>
      <c r="F90" s="422"/>
      <c r="G90" s="422"/>
      <c r="H90" s="422"/>
      <c r="I90" s="422"/>
      <c r="J90" s="422"/>
      <c r="K90" s="422"/>
      <c r="L90" s="422"/>
      <c r="M90" s="422"/>
      <c r="N90" s="422"/>
      <c r="O90" s="423"/>
      <c r="R90" s="36"/>
      <c r="T90" s="2"/>
      <c r="U90" s="2"/>
    </row>
    <row r="91" spans="3:28" s="16" customFormat="1" ht="15" customHeight="1">
      <c r="C91" s="167"/>
      <c r="D91" s="168" t="s">
        <v>120</v>
      </c>
      <c r="E91" s="422" t="s">
        <v>121</v>
      </c>
      <c r="F91" s="422"/>
      <c r="G91" s="422"/>
      <c r="H91" s="422"/>
      <c r="I91" s="422"/>
      <c r="J91" s="422"/>
      <c r="K91" s="422"/>
      <c r="L91" s="422"/>
      <c r="M91" s="422"/>
      <c r="N91" s="422"/>
      <c r="O91" s="423"/>
      <c r="Q91" s="19"/>
      <c r="R91" s="19"/>
      <c r="S91" s="19"/>
      <c r="T91" s="19"/>
      <c r="U91" s="19"/>
      <c r="V91" s="19"/>
      <c r="W91" s="19"/>
      <c r="X91" s="19"/>
      <c r="Y91" s="19"/>
      <c r="Z91" s="19"/>
    </row>
    <row r="92" spans="3:28" s="16" customFormat="1" ht="15" customHeight="1">
      <c r="C92" s="167"/>
      <c r="D92" s="168" t="s">
        <v>122</v>
      </c>
      <c r="E92" s="422" t="s">
        <v>123</v>
      </c>
      <c r="F92" s="422"/>
      <c r="G92" s="422"/>
      <c r="H92" s="422"/>
      <c r="I92" s="422"/>
      <c r="J92" s="422"/>
      <c r="K92" s="422"/>
      <c r="L92" s="422"/>
      <c r="M92" s="422"/>
      <c r="N92" s="422"/>
      <c r="O92" s="423"/>
      <c r="Q92" s="208"/>
      <c r="R92" s="208"/>
      <c r="S92" s="208"/>
      <c r="T92" s="208"/>
      <c r="U92" s="208"/>
      <c r="V92" s="208"/>
      <c r="W92" s="208"/>
      <c r="X92" s="208"/>
      <c r="Y92" s="208"/>
      <c r="Z92" s="208"/>
      <c r="AA92"/>
    </row>
    <row r="93" spans="3:28" s="16" customFormat="1" ht="15" customHeight="1">
      <c r="C93" s="167"/>
      <c r="D93" s="168" t="s">
        <v>124</v>
      </c>
      <c r="E93" s="422" t="s">
        <v>125</v>
      </c>
      <c r="F93" s="422"/>
      <c r="G93" s="422"/>
      <c r="H93" s="422"/>
      <c r="I93" s="422"/>
      <c r="J93" s="422"/>
      <c r="K93" s="422"/>
      <c r="L93" s="422"/>
      <c r="M93" s="422"/>
      <c r="N93" s="422"/>
      <c r="O93" s="423"/>
      <c r="Q93" s="3"/>
      <c r="R93" s="3"/>
      <c r="S93" s="3"/>
      <c r="T93" s="3"/>
      <c r="U93" s="3"/>
      <c r="V93" s="3"/>
      <c r="W93" s="3"/>
      <c r="X93" s="3"/>
      <c r="Y93" s="3"/>
      <c r="AA93" s="89"/>
    </row>
    <row r="94" spans="3:28" s="16" customFormat="1" ht="28.15" customHeight="1">
      <c r="C94" s="167"/>
      <c r="D94" s="168" t="s">
        <v>126</v>
      </c>
      <c r="E94" s="422" t="s">
        <v>127</v>
      </c>
      <c r="F94" s="422"/>
      <c r="G94" s="422"/>
      <c r="H94" s="422"/>
      <c r="I94" s="422"/>
      <c r="J94" s="422"/>
      <c r="K94" s="422"/>
      <c r="L94" s="422"/>
      <c r="M94" s="422"/>
      <c r="N94" s="422"/>
      <c r="O94" s="423"/>
      <c r="Q94" s="3"/>
      <c r="R94" s="3"/>
      <c r="S94" s="3"/>
      <c r="T94" s="3"/>
      <c r="U94" s="89"/>
      <c r="V94" s="3"/>
      <c r="W94" s="3"/>
      <c r="X94" s="3"/>
      <c r="Y94" s="3"/>
      <c r="AA94" s="89"/>
    </row>
    <row r="95" spans="3:28" s="16" customFormat="1" ht="15" customHeight="1">
      <c r="C95" s="167"/>
      <c r="D95" s="168" t="s">
        <v>128</v>
      </c>
      <c r="E95" s="422" t="s">
        <v>129</v>
      </c>
      <c r="F95" s="422"/>
      <c r="G95" s="422"/>
      <c r="H95" s="422"/>
      <c r="I95" s="422"/>
      <c r="J95" s="422"/>
      <c r="K95" s="422"/>
      <c r="L95" s="422"/>
      <c r="M95" s="422"/>
      <c r="N95" s="422"/>
      <c r="O95" s="423"/>
      <c r="Q95" s="89"/>
      <c r="R95" s="3"/>
      <c r="S95" s="3"/>
      <c r="T95" s="3"/>
      <c r="U95" s="3"/>
      <c r="V95" s="3"/>
      <c r="W95" s="3"/>
      <c r="X95" s="3"/>
      <c r="Y95" s="3"/>
      <c r="AA95" s="89"/>
      <c r="AB95" s="209"/>
    </row>
    <row r="96" spans="3:28" s="16" customFormat="1" ht="28.15" customHeight="1">
      <c r="C96" s="167"/>
      <c r="D96" s="168" t="s">
        <v>130</v>
      </c>
      <c r="E96" s="422" t="s">
        <v>131</v>
      </c>
      <c r="F96" s="422"/>
      <c r="G96" s="422"/>
      <c r="H96" s="422"/>
      <c r="I96" s="422"/>
      <c r="J96" s="422"/>
      <c r="K96" s="422"/>
      <c r="L96" s="422"/>
      <c r="M96" s="422"/>
      <c r="N96" s="422"/>
      <c r="O96" s="423"/>
      <c r="Q96" s="3"/>
      <c r="R96" s="3"/>
      <c r="S96" s="3"/>
      <c r="T96" s="3"/>
      <c r="U96" s="89"/>
      <c r="V96" s="3"/>
      <c r="W96" s="3"/>
      <c r="X96" s="3"/>
      <c r="Y96" s="3"/>
      <c r="Z96" s="3"/>
      <c r="AA96" s="89"/>
    </row>
    <row r="97" spans="1:27" ht="28.15" customHeight="1">
      <c r="A97" s="16"/>
      <c r="B97" s="16"/>
      <c r="C97" s="167"/>
      <c r="D97" s="168" t="s">
        <v>132</v>
      </c>
      <c r="E97" s="422" t="s">
        <v>133</v>
      </c>
      <c r="F97" s="422"/>
      <c r="G97" s="422"/>
      <c r="H97" s="422"/>
      <c r="I97" s="422"/>
      <c r="J97" s="422"/>
      <c r="K97" s="422"/>
      <c r="L97" s="422"/>
      <c r="M97" s="422"/>
      <c r="N97" s="422"/>
      <c r="O97" s="423"/>
      <c r="Q97" s="3"/>
      <c r="R97" s="3"/>
      <c r="S97" s="3"/>
      <c r="T97" s="3"/>
      <c r="U97" s="3"/>
      <c r="V97" s="3"/>
      <c r="W97" s="3"/>
      <c r="X97" s="3"/>
      <c r="Y97" s="3"/>
      <c r="Z97" s="3"/>
      <c r="AA97" s="3"/>
    </row>
    <row r="98" spans="1:27" ht="28.15" customHeight="1">
      <c r="A98" s="16"/>
      <c r="B98" s="16"/>
      <c r="C98" s="167">
        <v>5</v>
      </c>
      <c r="D98" s="422" t="s">
        <v>134</v>
      </c>
      <c r="E98" s="422"/>
      <c r="F98" s="422"/>
      <c r="G98" s="422"/>
      <c r="H98" s="422"/>
      <c r="I98" s="422"/>
      <c r="J98" s="422"/>
      <c r="K98" s="422"/>
      <c r="L98" s="422"/>
      <c r="M98" s="422"/>
      <c r="N98" s="422"/>
      <c r="O98" s="423"/>
      <c r="Q98" s="3"/>
      <c r="R98" s="3"/>
      <c r="S98" s="3"/>
      <c r="T98" s="3"/>
      <c r="U98" s="3"/>
      <c r="V98" s="3"/>
      <c r="W98" s="3"/>
      <c r="X98" s="3"/>
      <c r="Y98" s="3"/>
      <c r="Z98" s="3"/>
      <c r="AA98" s="3"/>
    </row>
    <row r="99" spans="1:27" ht="66" customHeight="1">
      <c r="A99" s="16"/>
      <c r="B99" s="16"/>
      <c r="C99" s="167">
        <v>6</v>
      </c>
      <c r="D99" s="502" t="s">
        <v>135</v>
      </c>
      <c r="E99" s="502"/>
      <c r="F99" s="502"/>
      <c r="G99" s="502"/>
      <c r="H99" s="502"/>
      <c r="I99" s="502"/>
      <c r="J99" s="502"/>
      <c r="K99" s="502"/>
      <c r="L99" s="502"/>
      <c r="M99" s="502"/>
      <c r="N99" s="502"/>
      <c r="O99" s="503"/>
      <c r="Q99" s="3"/>
      <c r="R99" s="3"/>
      <c r="S99" s="3"/>
      <c r="T99" s="3"/>
      <c r="U99" s="3"/>
      <c r="V99" s="3"/>
      <c r="W99" s="3"/>
      <c r="X99" s="3"/>
      <c r="Y99" s="3"/>
      <c r="Z99" s="3"/>
      <c r="AA99" s="3"/>
    </row>
    <row r="100" spans="1:27" ht="15" customHeight="1">
      <c r="A100" s="16"/>
      <c r="B100" s="16"/>
      <c r="C100" s="167">
        <v>7</v>
      </c>
      <c r="D100" s="422" t="s">
        <v>136</v>
      </c>
      <c r="E100" s="422"/>
      <c r="F100" s="422"/>
      <c r="G100" s="422"/>
      <c r="H100" s="422"/>
      <c r="I100" s="422"/>
      <c r="J100" s="422"/>
      <c r="K100" s="422"/>
      <c r="L100" s="422"/>
      <c r="M100" s="422"/>
      <c r="N100" s="422"/>
      <c r="O100" s="423"/>
      <c r="Q100"/>
      <c r="R100"/>
      <c r="S100"/>
      <c r="T100"/>
      <c r="U100"/>
      <c r="V100"/>
      <c r="W100"/>
      <c r="X100"/>
      <c r="Y100"/>
      <c r="Z100"/>
    </row>
    <row r="101" spans="1:27" ht="13.15" customHeight="1">
      <c r="C101" s="169"/>
      <c r="D101" s="34"/>
      <c r="E101" s="34"/>
      <c r="F101" s="34"/>
      <c r="G101" s="34"/>
      <c r="H101" s="34"/>
      <c r="I101" s="34"/>
      <c r="J101" s="34"/>
      <c r="K101" s="34"/>
      <c r="L101" s="34"/>
      <c r="M101" s="34"/>
      <c r="N101" s="34"/>
      <c r="O101" s="35"/>
      <c r="Q101" s="242" t="s">
        <v>137</v>
      </c>
      <c r="R101" s="242" t="s">
        <v>138</v>
      </c>
      <c r="S101"/>
      <c r="T101"/>
      <c r="U101"/>
      <c r="V101"/>
      <c r="W101"/>
      <c r="X101"/>
      <c r="Y101"/>
      <c r="Z101"/>
    </row>
    <row r="102" spans="1:27" ht="13.5">
      <c r="Q102" s="242" t="s">
        <v>139</v>
      </c>
      <c r="R102" s="242" t="s">
        <v>140</v>
      </c>
      <c r="S102"/>
      <c r="T102"/>
      <c r="U102"/>
      <c r="V102"/>
      <c r="W102"/>
      <c r="X102"/>
      <c r="Y102"/>
      <c r="Z102"/>
    </row>
    <row r="103" spans="1:27" ht="13.5">
      <c r="Q103" s="242"/>
      <c r="R103"/>
      <c r="S103"/>
      <c r="T103"/>
      <c r="U103"/>
      <c r="V103"/>
      <c r="W103"/>
      <c r="X103"/>
      <c r="Y103"/>
      <c r="Z103"/>
    </row>
    <row r="104" spans="1:27" ht="13.5">
      <c r="Q104" s="242" t="s">
        <v>141</v>
      </c>
      <c r="R104"/>
    </row>
    <row r="105" spans="1:27" ht="13.5">
      <c r="Q105" s="242" t="s">
        <v>142</v>
      </c>
      <c r="R105"/>
    </row>
    <row r="106" spans="1:27" ht="13.5">
      <c r="Q106" s="242" t="s">
        <v>143</v>
      </c>
      <c r="R106"/>
    </row>
    <row r="107" spans="1:27" ht="13.5">
      <c r="Q107" s="242" t="s">
        <v>144</v>
      </c>
      <c r="R107"/>
    </row>
    <row r="108" spans="1:27" ht="13.5">
      <c r="Q108" s="242" t="s">
        <v>145</v>
      </c>
      <c r="R108"/>
    </row>
    <row r="109" spans="1:27" ht="13.5">
      <c r="Q109" s="242" t="s">
        <v>146</v>
      </c>
    </row>
    <row r="110" spans="1:27" ht="13.5">
      <c r="Q110" s="242" t="s">
        <v>147</v>
      </c>
    </row>
    <row r="111" spans="1:27" ht="13.5">
      <c r="Q111" s="242" t="s">
        <v>148</v>
      </c>
    </row>
    <row r="112" spans="1:27" ht="13.5">
      <c r="Q112" s="242" t="s">
        <v>149</v>
      </c>
    </row>
    <row r="113" spans="17:17" ht="13.5">
      <c r="Q113" s="242" t="s">
        <v>150</v>
      </c>
    </row>
    <row r="114" spans="17:17" ht="13.5">
      <c r="Q114" s="242" t="s">
        <v>151</v>
      </c>
    </row>
    <row r="115" spans="17:17" ht="13.5">
      <c r="Q115" s="242" t="s">
        <v>48</v>
      </c>
    </row>
    <row r="116" spans="17:17" ht="13.5">
      <c r="Q116" s="242" t="s">
        <v>152</v>
      </c>
    </row>
    <row r="117" spans="17:17" ht="13.5">
      <c r="Q117" s="242" t="s">
        <v>153</v>
      </c>
    </row>
    <row r="118" spans="17:17" ht="13.5">
      <c r="Q118" s="242" t="s">
        <v>154</v>
      </c>
    </row>
    <row r="119" spans="17:17" ht="13.5">
      <c r="Q119" s="242" t="s">
        <v>155</v>
      </c>
    </row>
    <row r="120" spans="17:17" ht="13.5">
      <c r="Q120" s="242" t="s">
        <v>156</v>
      </c>
    </row>
    <row r="121" spans="17:17" ht="13.5">
      <c r="Q121" s="242" t="s">
        <v>157</v>
      </c>
    </row>
    <row r="122" spans="17:17" ht="13.5">
      <c r="Q122" s="242" t="s">
        <v>158</v>
      </c>
    </row>
    <row r="123" spans="17:17" ht="13.5">
      <c r="Q123" s="242" t="s">
        <v>159</v>
      </c>
    </row>
    <row r="124" spans="17:17" ht="13.5">
      <c r="Q124" s="242" t="s">
        <v>160</v>
      </c>
    </row>
    <row r="125" spans="17:17" ht="13.5">
      <c r="Q125" s="242" t="s">
        <v>161</v>
      </c>
    </row>
    <row r="126" spans="17:17" ht="13.5">
      <c r="Q126" s="242" t="s">
        <v>162</v>
      </c>
    </row>
    <row r="127" spans="17:17" ht="13.5">
      <c r="Q127" s="242" t="s">
        <v>163</v>
      </c>
    </row>
    <row r="128" spans="17:17" ht="13.5">
      <c r="Q128" s="242" t="s">
        <v>164</v>
      </c>
    </row>
    <row r="129" spans="17:17" ht="13.5">
      <c r="Q129" s="242" t="s">
        <v>165</v>
      </c>
    </row>
    <row r="130" spans="17:17" ht="13.5">
      <c r="Q130" s="242" t="s">
        <v>166</v>
      </c>
    </row>
    <row r="131" spans="17:17" ht="13.5">
      <c r="Q131" s="242" t="s">
        <v>167</v>
      </c>
    </row>
    <row r="132" spans="17:17" ht="13.5">
      <c r="Q132" s="242" t="s">
        <v>168</v>
      </c>
    </row>
    <row r="133" spans="17:17" ht="13.5">
      <c r="Q133" s="242" t="s">
        <v>169</v>
      </c>
    </row>
    <row r="134" spans="17:17" ht="13.5">
      <c r="Q134" s="242" t="s">
        <v>170</v>
      </c>
    </row>
    <row r="135" spans="17:17" ht="13.5">
      <c r="Q135" s="242" t="s">
        <v>171</v>
      </c>
    </row>
    <row r="136" spans="17:17" ht="13.5">
      <c r="Q136" s="242" t="s">
        <v>172</v>
      </c>
    </row>
    <row r="137" spans="17:17" ht="13.5">
      <c r="Q137" s="242" t="s">
        <v>173</v>
      </c>
    </row>
    <row r="138" spans="17:17" ht="13.5">
      <c r="Q138" s="243" t="s">
        <v>174</v>
      </c>
    </row>
    <row r="139" spans="17:17" ht="13.5">
      <c r="Q139" s="243" t="s">
        <v>175</v>
      </c>
    </row>
    <row r="140" spans="17:17" ht="13.5">
      <c r="Q140" s="243" t="s">
        <v>176</v>
      </c>
    </row>
    <row r="141" spans="17:17" ht="13.5">
      <c r="Q141" s="243" t="s">
        <v>177</v>
      </c>
    </row>
    <row r="142" spans="17:17" ht="13.5">
      <c r="Q142" s="243" t="s">
        <v>178</v>
      </c>
    </row>
    <row r="143" spans="17:17" ht="13.5">
      <c r="Q143" s="243" t="s">
        <v>179</v>
      </c>
    </row>
    <row r="144" spans="17:17" ht="13.5">
      <c r="Q144" s="243" t="s">
        <v>180</v>
      </c>
    </row>
    <row r="145" spans="17:17" ht="13.5">
      <c r="Q145" s="243" t="s">
        <v>181</v>
      </c>
    </row>
    <row r="146" spans="17:17" ht="13.5">
      <c r="Q146" s="243" t="s">
        <v>182</v>
      </c>
    </row>
    <row r="147" spans="17:17">
      <c r="Q147" s="241"/>
    </row>
    <row r="148" spans="17:17" ht="13.5">
      <c r="Q148" s="242" t="s">
        <v>183</v>
      </c>
    </row>
    <row r="149" spans="17:17">
      <c r="Q149" s="241" t="s">
        <v>184</v>
      </c>
    </row>
    <row r="150" spans="17:17">
      <c r="Q150" s="16" t="s">
        <v>185</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Z6" s="81"/>
      <c r="AA6" s="81"/>
      <c r="AB6" s="125"/>
      <c r="AC6" s="146"/>
      <c r="AD6" s="146"/>
      <c r="AE6" s="146"/>
      <c r="AF6" s="146"/>
      <c r="AG6" s="146"/>
      <c r="AH6" s="146"/>
      <c r="AI6" s="146"/>
      <c r="AJ6" s="146"/>
      <c r="AK6" s="146"/>
      <c r="AL6" s="146"/>
      <c r="AM6" s="146"/>
      <c r="AN6" s="146"/>
      <c r="AO6" s="146"/>
      <c r="AP6" s="146"/>
      <c r="AQ6" s="146"/>
      <c r="AR6" s="146"/>
      <c r="AS6" s="146"/>
      <c r="AT6" s="146"/>
      <c r="AU6" s="146"/>
      <c r="AV6" s="146"/>
      <c r="AW6" s="384"/>
    </row>
    <row r="7" spans="2:49" ht="28.15" customHeight="1" thickBot="1">
      <c r="B7" s="584" t="s">
        <v>195</v>
      </c>
      <c r="C7" s="585"/>
      <c r="D7" s="581" t="s">
        <v>283</v>
      </c>
      <c r="E7" s="582"/>
      <c r="F7" s="582"/>
      <c r="G7" s="582"/>
      <c r="H7" s="582"/>
      <c r="I7" s="583"/>
      <c r="J7" s="130"/>
      <c r="K7" s="51"/>
      <c r="L7" s="143"/>
      <c r="M7" s="125"/>
      <c r="N7" s="125"/>
      <c r="O7" s="125"/>
      <c r="P7" s="125"/>
      <c r="Q7" s="125"/>
      <c r="R7" s="125"/>
      <c r="S7" s="125"/>
      <c r="T7" s="125"/>
      <c r="U7" s="125"/>
      <c r="V7" s="125"/>
      <c r="W7" s="251"/>
      <c r="X7" s="251"/>
      <c r="Y7" s="125"/>
      <c r="Z7" s="125"/>
      <c r="AA7" s="125"/>
      <c r="AB7" s="125"/>
      <c r="AC7" s="146"/>
      <c r="AD7" s="146"/>
      <c r="AE7" s="146"/>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25"/>
      <c r="N8" s="125"/>
      <c r="O8" s="125"/>
      <c r="P8" s="125"/>
      <c r="Q8" s="125"/>
      <c r="R8" s="125"/>
      <c r="S8" s="125"/>
      <c r="T8" s="125"/>
      <c r="U8" s="125"/>
      <c r="V8" s="125"/>
      <c r="W8" s="125"/>
      <c r="X8" s="125"/>
      <c r="Y8" s="125"/>
      <c r="Z8" s="125"/>
      <c r="AA8" s="125"/>
      <c r="AB8" s="125"/>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Z6" s="82"/>
      <c r="AA6" s="82"/>
      <c r="AB6" s="125"/>
      <c r="AC6" s="146"/>
      <c r="AD6" s="146"/>
      <c r="AE6" s="146"/>
      <c r="AF6" s="146"/>
      <c r="AG6" s="146"/>
      <c r="AH6" s="146"/>
      <c r="AI6" s="146"/>
      <c r="AJ6" s="146"/>
      <c r="AK6" s="146"/>
      <c r="AL6" s="146"/>
      <c r="AM6" s="146"/>
      <c r="AN6" s="146"/>
      <c r="AO6" s="146"/>
      <c r="AP6" s="146"/>
      <c r="AQ6" s="146"/>
      <c r="AR6" s="146"/>
      <c r="AS6" s="146"/>
      <c r="AT6" s="146"/>
      <c r="AU6" s="146"/>
      <c r="AV6" s="146"/>
      <c r="AW6" s="384"/>
    </row>
    <row r="7" spans="2:49" ht="28.15" customHeight="1" thickBot="1">
      <c r="B7" s="584" t="s">
        <v>195</v>
      </c>
      <c r="C7" s="585"/>
      <c r="D7" s="581" t="s">
        <v>284</v>
      </c>
      <c r="E7" s="582"/>
      <c r="F7" s="582"/>
      <c r="G7" s="582"/>
      <c r="H7" s="582"/>
      <c r="I7" s="583"/>
      <c r="J7" s="130"/>
      <c r="K7" s="51"/>
      <c r="L7" s="143"/>
      <c r="M7" s="125"/>
      <c r="N7" s="125"/>
      <c r="O7" s="125"/>
      <c r="P7" s="125"/>
      <c r="Q7" s="125"/>
      <c r="R7" s="125"/>
      <c r="S7" s="125"/>
      <c r="T7" s="125"/>
      <c r="U7" s="125"/>
      <c r="V7" s="125"/>
      <c r="W7" s="251"/>
      <c r="X7" s="251"/>
      <c r="Y7" s="125"/>
      <c r="Z7" s="125"/>
      <c r="AA7" s="125"/>
      <c r="AB7" s="125"/>
      <c r="AC7" s="146"/>
      <c r="AD7" s="146"/>
      <c r="AE7" s="146"/>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25"/>
      <c r="N8" s="125"/>
      <c r="O8" s="125"/>
      <c r="P8" s="125"/>
      <c r="Q8" s="125"/>
      <c r="R8" s="125"/>
      <c r="S8" s="125"/>
      <c r="T8" s="125"/>
      <c r="U8" s="125"/>
      <c r="V8" s="125"/>
      <c r="W8" s="125"/>
      <c r="X8" s="125"/>
      <c r="Y8" s="125"/>
      <c r="Z8" s="125"/>
      <c r="AA8" s="125"/>
      <c r="AB8" s="125"/>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Z6" s="82"/>
      <c r="AA6" s="82"/>
      <c r="AB6" s="125"/>
      <c r="AC6" s="146"/>
      <c r="AD6" s="146"/>
      <c r="AE6" s="146"/>
      <c r="AF6" s="146"/>
      <c r="AG6" s="146"/>
      <c r="AH6" s="146"/>
      <c r="AI6" s="146"/>
      <c r="AJ6" s="146"/>
      <c r="AK6" s="146"/>
      <c r="AL6" s="146"/>
      <c r="AM6" s="146"/>
      <c r="AN6" s="146"/>
      <c r="AO6" s="146"/>
      <c r="AP6" s="146"/>
      <c r="AQ6" s="146"/>
      <c r="AR6" s="146"/>
      <c r="AS6" s="146"/>
      <c r="AT6" s="146"/>
      <c r="AU6" s="146"/>
      <c r="AV6" s="146"/>
      <c r="AW6" s="384"/>
    </row>
    <row r="7" spans="2:49" ht="28.15" customHeight="1" thickBot="1">
      <c r="B7" s="584" t="s">
        <v>195</v>
      </c>
      <c r="C7" s="585"/>
      <c r="D7" s="581" t="s">
        <v>285</v>
      </c>
      <c r="E7" s="582"/>
      <c r="F7" s="582"/>
      <c r="G7" s="582"/>
      <c r="H7" s="582"/>
      <c r="I7" s="583"/>
      <c r="J7" s="130"/>
      <c r="K7" s="51"/>
      <c r="L7" s="143"/>
      <c r="M7" s="125"/>
      <c r="N7" s="125"/>
      <c r="O7" s="125"/>
      <c r="P7" s="125"/>
      <c r="Q7" s="125"/>
      <c r="R7" s="125"/>
      <c r="S7" s="125"/>
      <c r="T7" s="125"/>
      <c r="U7" s="125"/>
      <c r="V7" s="125"/>
      <c r="W7" s="251"/>
      <c r="X7" s="251"/>
      <c r="Y7" s="125"/>
      <c r="Z7" s="125"/>
      <c r="AA7" s="125"/>
      <c r="AB7" s="125"/>
      <c r="AC7" s="146"/>
      <c r="AD7" s="146"/>
      <c r="AE7" s="146"/>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25"/>
      <c r="N8" s="125"/>
      <c r="O8" s="125"/>
      <c r="P8" s="125"/>
      <c r="Q8" s="125"/>
      <c r="R8" s="125"/>
      <c r="S8" s="125"/>
      <c r="T8" s="125"/>
      <c r="U8" s="125"/>
      <c r="V8" s="125"/>
      <c r="W8" s="125"/>
      <c r="X8" s="125"/>
      <c r="Y8" s="125"/>
      <c r="Z8" s="125"/>
      <c r="AA8" s="125"/>
      <c r="AB8" s="125"/>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286</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287</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0.01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0.02</v>
      </c>
      <c r="E24" s="560"/>
      <c r="F24" s="560"/>
      <c r="G24" s="179" t="s">
        <v>87</v>
      </c>
      <c r="H24" s="531">
        <f>+F12</f>
        <v>0.01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0.01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0.01</v>
      </c>
      <c r="Q27" s="580"/>
      <c r="R27" s="580"/>
      <c r="S27" s="580"/>
      <c r="T27" s="42" t="s">
        <v>204</v>
      </c>
      <c r="U27" s="62"/>
      <c r="V27" s="62"/>
      <c r="Y27" s="60" t="s">
        <v>216</v>
      </c>
      <c r="Z27" s="63"/>
      <c r="AH27" s="51"/>
      <c r="AI27" s="51"/>
      <c r="AJ27" s="51"/>
      <c r="AK27" s="51"/>
      <c r="AL27" s="543">
        <f>+AH18+P27</f>
        <v>0.01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0.01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0.02</v>
      </c>
      <c r="E29" s="560"/>
      <c r="F29" s="560"/>
      <c r="G29" s="179" t="s">
        <v>87</v>
      </c>
      <c r="H29" s="531">
        <f>+AL27</f>
        <v>0.01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0.02</v>
      </c>
      <c r="E30" s="560"/>
      <c r="F30" s="560"/>
      <c r="G30" s="179" t="s">
        <v>87</v>
      </c>
      <c r="H30" s="531">
        <f>+AL30</f>
        <v>0.01</v>
      </c>
      <c r="I30" s="532"/>
      <c r="J30" s="179" t="s">
        <v>87</v>
      </c>
      <c r="M30" s="578"/>
      <c r="P30" s="54"/>
      <c r="R30" s="547">
        <f>+ROUND(AA28,2)+ROUND(AA29,2)+ROUND(AA30,2)</f>
        <v>0.01</v>
      </c>
      <c r="S30" s="580"/>
      <c r="T30" s="580"/>
      <c r="U30" s="580"/>
      <c r="V30" s="42" t="s">
        <v>204</v>
      </c>
      <c r="Y30" s="570" t="s">
        <v>264</v>
      </c>
      <c r="Z30" s="571"/>
      <c r="AA30" s="569"/>
      <c r="AB30" s="560"/>
      <c r="AC30" s="560"/>
      <c r="AD30" s="560"/>
      <c r="AE30" s="560"/>
      <c r="AF30" s="42" t="s">
        <v>204</v>
      </c>
      <c r="AL30" s="539">
        <v>0.01</v>
      </c>
      <c r="AM30" s="540"/>
      <c r="AN30" s="540"/>
      <c r="AO30" s="540"/>
      <c r="AP30" s="50" t="s">
        <v>204</v>
      </c>
      <c r="AS30" s="568"/>
      <c r="AT30" s="565"/>
      <c r="AU30" s="565"/>
      <c r="AV30" s="566"/>
      <c r="AW30" s="384"/>
    </row>
    <row r="31" spans="2:49" ht="27" customHeight="1" thickTop="1" thickBot="1">
      <c r="B31" s="533" t="s">
        <v>265</v>
      </c>
      <c r="C31" s="534"/>
      <c r="D31" s="560">
        <v>0.02</v>
      </c>
      <c r="E31" s="560"/>
      <c r="F31" s="560"/>
      <c r="G31" s="179" t="s">
        <v>87</v>
      </c>
      <c r="H31" s="531">
        <f>+AS24</f>
        <v>0.01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288</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0.01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2</v>
      </c>
      <c r="E24" s="560"/>
      <c r="F24" s="560"/>
      <c r="G24" s="179" t="s">
        <v>87</v>
      </c>
      <c r="H24" s="531">
        <f>+F12</f>
        <v>0.01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0.01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0.01</v>
      </c>
      <c r="Q27" s="580"/>
      <c r="R27" s="580"/>
      <c r="S27" s="580"/>
      <c r="T27" s="42" t="s">
        <v>204</v>
      </c>
      <c r="U27" s="62"/>
      <c r="V27" s="62"/>
      <c r="Y27" s="60" t="s">
        <v>216</v>
      </c>
      <c r="Z27" s="63"/>
      <c r="AH27" s="51"/>
      <c r="AI27" s="51"/>
      <c r="AJ27" s="51"/>
      <c r="AK27" s="51"/>
      <c r="AL27" s="543">
        <f>+AH18+P27</f>
        <v>0.01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0.01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2</v>
      </c>
      <c r="E29" s="560"/>
      <c r="F29" s="560"/>
      <c r="G29" s="179" t="s">
        <v>87</v>
      </c>
      <c r="H29" s="531">
        <f>+AL27</f>
        <v>0.01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2</v>
      </c>
      <c r="E30" s="560"/>
      <c r="F30" s="560"/>
      <c r="G30" s="179" t="s">
        <v>87</v>
      </c>
      <c r="H30" s="531">
        <f>+AL30</f>
        <v>0.01</v>
      </c>
      <c r="I30" s="532"/>
      <c r="J30" s="179" t="s">
        <v>87</v>
      </c>
      <c r="M30" s="578"/>
      <c r="P30" s="54"/>
      <c r="R30" s="547">
        <f>+ROUND(AA28,2)+ROUND(AA29,2)+ROUND(AA30,2)</f>
        <v>0.01</v>
      </c>
      <c r="S30" s="580"/>
      <c r="T30" s="580"/>
      <c r="U30" s="580"/>
      <c r="V30" s="42" t="s">
        <v>204</v>
      </c>
      <c r="Y30" s="570" t="s">
        <v>264</v>
      </c>
      <c r="Z30" s="571"/>
      <c r="AA30" s="569"/>
      <c r="AB30" s="560"/>
      <c r="AC30" s="560"/>
      <c r="AD30" s="560"/>
      <c r="AE30" s="560"/>
      <c r="AF30" s="42" t="s">
        <v>204</v>
      </c>
      <c r="AL30" s="539">
        <v>0.01</v>
      </c>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0.01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2" zoomScaleNormal="100" workbookViewId="0">
      <selection activeCell="AK32" sqref="AK32:AO34"/>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289</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0.01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0.2</v>
      </c>
      <c r="E24" s="560"/>
      <c r="F24" s="560"/>
      <c r="G24" s="179" t="s">
        <v>87</v>
      </c>
      <c r="H24" s="531">
        <f>+F12</f>
        <v>0.01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0.01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0.01</v>
      </c>
      <c r="Q27" s="580"/>
      <c r="R27" s="580"/>
      <c r="S27" s="580"/>
      <c r="T27" s="42" t="s">
        <v>204</v>
      </c>
      <c r="U27" s="62"/>
      <c r="V27" s="62"/>
      <c r="Y27" s="60" t="s">
        <v>216</v>
      </c>
      <c r="Z27" s="63"/>
      <c r="AH27" s="51"/>
      <c r="AI27" s="51"/>
      <c r="AJ27" s="51"/>
      <c r="AK27" s="51"/>
      <c r="AL27" s="543">
        <f>+AH18+P27</f>
        <v>0.01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0.01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0.2</v>
      </c>
      <c r="E29" s="560"/>
      <c r="F29" s="560"/>
      <c r="G29" s="179" t="s">
        <v>87</v>
      </c>
      <c r="H29" s="531">
        <f>+AL27</f>
        <v>0.01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0.2</v>
      </c>
      <c r="E30" s="560"/>
      <c r="F30" s="560"/>
      <c r="G30" s="179" t="s">
        <v>87</v>
      </c>
      <c r="H30" s="531">
        <f>+AL30</f>
        <v>0.01</v>
      </c>
      <c r="I30" s="532"/>
      <c r="J30" s="179" t="s">
        <v>87</v>
      </c>
      <c r="M30" s="578"/>
      <c r="P30" s="54"/>
      <c r="R30" s="547">
        <f>+ROUND(AA28,2)+ROUND(AA29,2)+ROUND(AA30,2)</f>
        <v>0.01</v>
      </c>
      <c r="S30" s="580"/>
      <c r="T30" s="580"/>
      <c r="U30" s="580"/>
      <c r="V30" s="42" t="s">
        <v>204</v>
      </c>
      <c r="Y30" s="570" t="s">
        <v>264</v>
      </c>
      <c r="Z30" s="571"/>
      <c r="AA30" s="569"/>
      <c r="AB30" s="560"/>
      <c r="AC30" s="560"/>
      <c r="AD30" s="560"/>
      <c r="AE30" s="560"/>
      <c r="AF30" s="42" t="s">
        <v>204</v>
      </c>
      <c r="AL30" s="539">
        <v>0.01</v>
      </c>
      <c r="AM30" s="540"/>
      <c r="AN30" s="540"/>
      <c r="AO30" s="540"/>
      <c r="AP30" s="50" t="s">
        <v>204</v>
      </c>
      <c r="AS30" s="568"/>
      <c r="AT30" s="565"/>
      <c r="AU30" s="565"/>
      <c r="AV30" s="566"/>
      <c r="AW30" s="384"/>
    </row>
    <row r="31" spans="2:49" ht="27" customHeight="1" thickTop="1" thickBot="1">
      <c r="B31" s="533" t="s">
        <v>265</v>
      </c>
      <c r="C31" s="534"/>
      <c r="D31" s="560">
        <v>0.2</v>
      </c>
      <c r="E31" s="560"/>
      <c r="F31" s="560"/>
      <c r="G31" s="179" t="s">
        <v>87</v>
      </c>
      <c r="H31" s="531">
        <f>+AS24</f>
        <v>0.01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290</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0.01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0.01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0.01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0.01</v>
      </c>
      <c r="Q27" s="580"/>
      <c r="R27" s="580"/>
      <c r="S27" s="580"/>
      <c r="T27" s="42" t="s">
        <v>204</v>
      </c>
      <c r="U27" s="62"/>
      <c r="V27" s="62"/>
      <c r="Y27" s="60" t="s">
        <v>216</v>
      </c>
      <c r="Z27" s="63"/>
      <c r="AH27" s="51"/>
      <c r="AI27" s="51"/>
      <c r="AJ27" s="51"/>
      <c r="AK27" s="51"/>
      <c r="AL27" s="543">
        <f>+AH18+P27</f>
        <v>0.01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0.01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0.01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0.01</v>
      </c>
      <c r="I30" s="532"/>
      <c r="J30" s="179" t="s">
        <v>87</v>
      </c>
      <c r="M30" s="578"/>
      <c r="P30" s="54"/>
      <c r="R30" s="547">
        <f>+ROUND(AA28,2)+ROUND(AA29,2)+ROUND(AA30,2)</f>
        <v>0.01</v>
      </c>
      <c r="S30" s="580"/>
      <c r="T30" s="580"/>
      <c r="U30" s="580"/>
      <c r="V30" s="42" t="s">
        <v>204</v>
      </c>
      <c r="Y30" s="570" t="s">
        <v>264</v>
      </c>
      <c r="Z30" s="571"/>
      <c r="AA30" s="569"/>
      <c r="AB30" s="560"/>
      <c r="AC30" s="560"/>
      <c r="AD30" s="560"/>
      <c r="AE30" s="560"/>
      <c r="AF30" s="42" t="s">
        <v>204</v>
      </c>
      <c r="AL30" s="539">
        <v>0.01</v>
      </c>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0.01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291</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0.01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0.01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0.01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0.01</v>
      </c>
      <c r="Q27" s="580"/>
      <c r="R27" s="580"/>
      <c r="S27" s="580"/>
      <c r="T27" s="42" t="s">
        <v>204</v>
      </c>
      <c r="U27" s="62"/>
      <c r="V27" s="62"/>
      <c r="Y27" s="60" t="s">
        <v>216</v>
      </c>
      <c r="Z27" s="63"/>
      <c r="AH27" s="51"/>
      <c r="AI27" s="51"/>
      <c r="AJ27" s="51"/>
      <c r="AK27" s="51"/>
      <c r="AL27" s="543">
        <f>+AH18+P27</f>
        <v>0.01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0.01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0.01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0.01</v>
      </c>
      <c r="I30" s="532"/>
      <c r="J30" s="179" t="s">
        <v>87</v>
      </c>
      <c r="M30" s="578"/>
      <c r="P30" s="54"/>
      <c r="R30" s="547">
        <f>+ROUND(AA28,2)+ROUND(AA29,2)+ROUND(AA30,2)</f>
        <v>0.01</v>
      </c>
      <c r="S30" s="580"/>
      <c r="T30" s="580"/>
      <c r="U30" s="580"/>
      <c r="V30" s="42" t="s">
        <v>204</v>
      </c>
      <c r="Y30" s="570" t="s">
        <v>264</v>
      </c>
      <c r="Z30" s="571"/>
      <c r="AA30" s="569"/>
      <c r="AB30" s="560"/>
      <c r="AC30" s="560"/>
      <c r="AD30" s="560"/>
      <c r="AE30" s="560"/>
      <c r="AF30" s="42" t="s">
        <v>204</v>
      </c>
      <c r="AL30" s="539">
        <v>0.01</v>
      </c>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0.01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I9" sqref="I9"/>
    </sheetView>
  </sheetViews>
  <sheetFormatPr defaultColWidth="9" defaultRowHeight="11.25"/>
  <cols>
    <col min="1" max="1" width="2.375" style="5" customWidth="1"/>
    <col min="2" max="3" width="3.75" style="5" customWidth="1"/>
    <col min="4" max="4" width="4.37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292</v>
      </c>
      <c r="D1" s="14"/>
      <c r="E1" s="14"/>
    </row>
    <row r="2" spans="2:24" ht="21.75" customHeight="1">
      <c r="E2" s="246" t="s">
        <v>293</v>
      </c>
    </row>
    <row r="3" spans="2:24" ht="14.1" customHeight="1" thickBot="1">
      <c r="B3" s="637" t="s">
        <v>188</v>
      </c>
      <c r="C3" s="637"/>
      <c r="D3" s="637"/>
      <c r="E3" s="637"/>
      <c r="F3" s="637"/>
      <c r="G3" s="100"/>
      <c r="H3" s="100"/>
      <c r="I3" s="100"/>
      <c r="J3" s="100"/>
      <c r="K3" s="100"/>
      <c r="U3"/>
      <c r="V3"/>
      <c r="W3"/>
      <c r="X3" s="101"/>
    </row>
    <row r="4" spans="2:24" ht="14.1" customHeight="1">
      <c r="B4" s="637"/>
      <c r="C4" s="637"/>
      <c r="D4" s="637"/>
      <c r="E4" s="637"/>
      <c r="F4" s="637"/>
      <c r="G4" s="100"/>
      <c r="H4" s="100"/>
      <c r="I4" s="100"/>
      <c r="J4" s="100"/>
      <c r="K4" s="100"/>
      <c r="V4" s="625" t="s">
        <v>294</v>
      </c>
      <c r="W4" s="102" t="s">
        <v>27</v>
      </c>
      <c r="X4" s="103" t="s">
        <v>28</v>
      </c>
    </row>
    <row r="5" spans="2:24" ht="14.1" customHeight="1" thickBot="1">
      <c r="C5" s="100"/>
      <c r="D5" s="100"/>
      <c r="E5" s="100"/>
      <c r="F5" s="100"/>
      <c r="G5" s="100"/>
      <c r="H5" s="100"/>
      <c r="I5" s="100"/>
      <c r="J5" s="100"/>
      <c r="K5" s="100"/>
      <c r="V5" s="626"/>
      <c r="W5" s="104" t="str">
        <f>+表紙!N28</f>
        <v>○</v>
      </c>
      <c r="X5" s="104" t="str">
        <f>+表紙!O28</f>
        <v>　</v>
      </c>
    </row>
    <row r="6" spans="2:24" ht="15" customHeight="1" thickBot="1">
      <c r="B6" s="152" t="s">
        <v>295</v>
      </c>
      <c r="C6" s="152"/>
      <c r="D6" s="152"/>
      <c r="E6" s="152"/>
      <c r="F6" s="152"/>
      <c r="G6" s="152"/>
      <c r="H6" s="152"/>
      <c r="I6" s="152"/>
      <c r="J6" s="152"/>
      <c r="K6" s="152"/>
      <c r="L6" s="85"/>
      <c r="M6" s="624"/>
      <c r="N6" s="624"/>
      <c r="O6" s="85" t="s">
        <v>296</v>
      </c>
      <c r="P6" s="627" t="str">
        <f>+表紙!F47</f>
        <v>三菱ケミカル株式会社　関東事業所　鶴見地区</v>
      </c>
      <c r="Q6" s="627"/>
      <c r="R6" s="627"/>
      <c r="S6" s="627"/>
      <c r="T6" s="627"/>
      <c r="U6" s="627"/>
      <c r="V6" s="218"/>
      <c r="W6" s="218"/>
      <c r="X6" s="170" t="s">
        <v>297</v>
      </c>
    </row>
    <row r="7" spans="2:24" ht="14.25">
      <c r="B7" s="110"/>
      <c r="C7" s="111"/>
      <c r="D7" s="111"/>
      <c r="E7" s="111"/>
      <c r="F7" s="11"/>
      <c r="G7" s="13" t="s">
        <v>298</v>
      </c>
      <c r="H7" s="13" t="s">
        <v>299</v>
      </c>
      <c r="I7" s="13" t="s">
        <v>300</v>
      </c>
      <c r="J7" s="13" t="s">
        <v>301</v>
      </c>
      <c r="K7" s="13" t="s">
        <v>302</v>
      </c>
      <c r="L7" s="13" t="s">
        <v>303</v>
      </c>
      <c r="M7" s="13" t="s">
        <v>304</v>
      </c>
      <c r="N7" s="13" t="s">
        <v>305</v>
      </c>
      <c r="O7" s="13" t="s">
        <v>306</v>
      </c>
      <c r="P7" s="13" t="s">
        <v>307</v>
      </c>
      <c r="Q7" s="13" t="s">
        <v>308</v>
      </c>
      <c r="R7" s="13" t="s">
        <v>309</v>
      </c>
      <c r="S7" s="13" t="s">
        <v>310</v>
      </c>
      <c r="T7" s="13" t="s">
        <v>311</v>
      </c>
      <c r="U7" s="13" t="s">
        <v>312</v>
      </c>
      <c r="V7" s="13" t="s">
        <v>313</v>
      </c>
      <c r="W7" s="13" t="s">
        <v>314</v>
      </c>
      <c r="X7" s="12"/>
    </row>
    <row r="8" spans="2:24" s="6" customFormat="1" ht="31.9" customHeight="1" thickBot="1">
      <c r="B8" s="7"/>
      <c r="C8" s="109"/>
      <c r="D8" s="109"/>
      <c r="E8" s="109"/>
      <c r="F8" s="8"/>
      <c r="G8" s="9" t="s">
        <v>315</v>
      </c>
      <c r="H8" s="9" t="s">
        <v>316</v>
      </c>
      <c r="I8" s="196" t="s">
        <v>317</v>
      </c>
      <c r="J8" s="9" t="s">
        <v>318</v>
      </c>
      <c r="K8" s="9" t="s">
        <v>319</v>
      </c>
      <c r="L8" s="9" t="s">
        <v>320</v>
      </c>
      <c r="M8" s="9" t="s">
        <v>321</v>
      </c>
      <c r="N8" s="9" t="s">
        <v>322</v>
      </c>
      <c r="O8" s="9" t="s">
        <v>323</v>
      </c>
      <c r="P8" s="9" t="s">
        <v>324</v>
      </c>
      <c r="Q8" s="9" t="s">
        <v>325</v>
      </c>
      <c r="R8" s="9" t="s">
        <v>326</v>
      </c>
      <c r="S8" s="9" t="s">
        <v>327</v>
      </c>
      <c r="T8" s="9" t="s">
        <v>328</v>
      </c>
      <c r="U8" s="9" t="s">
        <v>329</v>
      </c>
      <c r="V8" s="9" t="s">
        <v>330</v>
      </c>
      <c r="W8" s="9" t="s">
        <v>331</v>
      </c>
      <c r="X8" s="10" t="s">
        <v>332</v>
      </c>
    </row>
    <row r="9" spans="2:24" ht="24" customHeight="1" thickTop="1">
      <c r="B9" s="153"/>
      <c r="C9" s="638" t="s">
        <v>333</v>
      </c>
      <c r="D9" s="638"/>
      <c r="E9" s="638"/>
      <c r="F9" s="639"/>
      <c r="G9" s="304">
        <f>IF(OR(ｱ.特管廃油!D24&gt;0,ｱ.特管廃油!D24&lt;0),ｱ.特管廃油!D24,IF(G$19&gt;0,"0",0))</f>
        <v>493</v>
      </c>
      <c r="H9" s="304">
        <f>IF(OR(ｲ.特管廃酸!D24&gt;0,ｲ.特管廃酸!D24&lt;0),ｲ.特管廃酸!D24,IF(H$19&gt;0,"0",0))</f>
        <v>1</v>
      </c>
      <c r="I9" s="304">
        <f>IF(OR(ｳ.特管廃ｱﾙｶﾘ!D24&gt;0,ｳ.特管廃ｱﾙｶﾘ!D24&lt;0),ｳ.特管廃ｱﾙｶﾘ!D24,IF(I$19&gt;0,"0",0))</f>
        <v>0.2</v>
      </c>
      <c r="J9" s="304">
        <f>IF(OR(ｴ.感染性廃棄物!$D24&gt;0,ｴ.感染性廃棄物!$D24&lt;0),ｴ.感染性廃棄物!D24,IF(J$19&gt;0,"0",0))</f>
        <v>0</v>
      </c>
      <c r="K9" s="304">
        <f>IF(OR(ｵ.廃PCB等!$D24&gt;0,ｵ.廃PCB等!$D24&lt;0),ｵ.廃PCB等!D24,IF(K$19&gt;0,"0",0))</f>
        <v>0</v>
      </c>
      <c r="L9" s="304">
        <f>IF(OR(ｶ.PCB汚染物!D24&gt;0,ｶ.PCB汚染物!D24&lt;0),ｶ.PCB汚染物!D24,IF(L$19&gt;0,"0",0))</f>
        <v>0</v>
      </c>
      <c r="M9" s="304">
        <f>IF(OR(ｷ.PCB処理物!D24&gt;0,ｷ.PCB処理物!D24&lt;0),ｷ.PCB処理物!D24,IF(M$19&gt;0,"0",0))</f>
        <v>0</v>
      </c>
      <c r="N9" s="304">
        <f>IF(OR(ｸ.指定下水汚泥!D24&gt;0,ｸ.指定下水汚泥!D24&lt;0),ｸ.指定下水汚泥!D24,IF(N$19&gt;0,"0",0))</f>
        <v>0</v>
      </c>
      <c r="O9" s="304">
        <f>IF(OR(ｹ.有害鉱さい!D24&gt;0,ｹ.有害鉱さい!D24&lt;0),ｹ.有害鉱さい!D24,IF(O$19&gt;0,"0",0))</f>
        <v>0</v>
      </c>
      <c r="P9" s="304">
        <f>IF(OR(ｺ.廃石綿等!D24&gt;0,ｺ.廃石綿等!D24&lt;0),ｺ.廃石綿等!D24,IF(P$19&gt;0,"0",0))</f>
        <v>0</v>
      </c>
      <c r="Q9" s="304">
        <f>IF(OR(ｻ.有害ばいじん!D24&gt;0,ｻ.有害ばいじん!D24&lt;0),ｻ.有害ばいじん!D24,IF(Q$19&gt;0,"0",0))</f>
        <v>0</v>
      </c>
      <c r="R9" s="304">
        <f>IF(OR(ｼ.有害燃え殻!D24&gt;0,ｼ.有害燃え殻!D24&lt;0),ｼ.有害燃え殻!D24,IF(R$19&gt;0,"0",0))</f>
        <v>0</v>
      </c>
      <c r="S9" s="304">
        <f>IF(OR(ｽ.有害廃油!D24&gt;0,ｽ.有害廃油!D24&lt;0),ｽ.有害廃油!D24,IF(S$19&gt;0,"0",0))</f>
        <v>0.02</v>
      </c>
      <c r="T9" s="304">
        <f>IF(OR(ｾ.有害汚泥!D24&gt;0,ｾ.有害汚泥!D24&lt;0),ｾ.有害汚泥!D24,IF(T$19&gt;0,"0",0))</f>
        <v>2</v>
      </c>
      <c r="U9" s="304">
        <f>IF(OR(ｿ.有害廃酸!D24&gt;0,ｿ.有害廃酸!D24&lt;0),ｿ.有害廃酸!D24,IF(U$19&gt;0,"0",0))</f>
        <v>0.2</v>
      </c>
      <c r="V9" s="304" t="str">
        <f>IF(OR(ﾀ.有害廃ｱﾙｶﾘ!D24&gt;0,ﾀ.有害廃ｱﾙｶﾘ!D24&lt;0),ﾀ.有害廃ｱﾙｶﾘ!D24,IF(V$19&gt;0,"0",0))</f>
        <v>0</v>
      </c>
      <c r="W9" s="304" t="str">
        <f>IF(OR(ﾁ.廃水銀等!D24&gt;0,ﾁ.廃水銀等!D24&lt;0),ﾁ.廃水銀等!D24,IF(W$19&gt;0,"0",0))</f>
        <v>0</v>
      </c>
      <c r="X9" s="305">
        <f t="shared" ref="X9:X18" si="0">IF(SUM(G9:W9)&gt;0,SUM(G9:W9),IF(X$19&gt;0,"0",0))</f>
        <v>496.41999999999996</v>
      </c>
    </row>
    <row r="10" spans="2:24" ht="24" customHeight="1">
      <c r="B10" s="156" t="s">
        <v>334</v>
      </c>
      <c r="C10" s="630" t="s">
        <v>335</v>
      </c>
      <c r="D10" s="630"/>
      <c r="E10" s="630"/>
      <c r="F10" s="631"/>
      <c r="G10" s="306" t="str">
        <f>IF(OR(ｱ.特管廃油!D25&gt;0,ｱ.特管廃油!D25&lt;0),ｱ.特管廃油!D25,IF(G$19&gt;0,"0",0))</f>
        <v>0</v>
      </c>
      <c r="H10" s="306" t="str">
        <f>IF(OR(ｲ.特管廃酸!D25&gt;0,ｲ.特管廃酸!D25&lt;0),ｲ.特管廃酸!D25,IF(H$19&gt;0,"0",0))</f>
        <v>0</v>
      </c>
      <c r="I10" s="306" t="str">
        <f>IF(OR(ｳ.特管廃ｱﾙｶﾘ!D25&gt;0,ｳ.特管廃ｱﾙｶﾘ!D25&lt;0),ｳ.特管廃ｱﾙｶﾘ!D25,IF(I$19&gt;0,"0",0))</f>
        <v>0</v>
      </c>
      <c r="J10" s="306">
        <f>IF(OR(ｴ.感染性廃棄物!$D25&gt;0,ｴ.感染性廃棄物!$D25&lt;0),ｴ.感染性廃棄物!D25,IF(J$19&gt;0,"0",0))</f>
        <v>0</v>
      </c>
      <c r="K10" s="306">
        <f>IF(OR(ｵ.廃PCB等!$D25&gt;0,ｵ.廃PCB等!$D25&lt;0),ｵ.廃PCB等!D25,IF(K$19&gt;0,"0",0))</f>
        <v>0</v>
      </c>
      <c r="L10" s="306">
        <f>IF(OR(ｶ.PCB汚染物!D25&gt;0,ｶ.PCB汚染物!D25&lt;0),ｶ.PCB汚染物!D25,IF(L$19&gt;0,"0",0))</f>
        <v>0</v>
      </c>
      <c r="M10" s="306">
        <f>IF(OR(ｷ.PCB処理物!D25&gt;0,ｷ.PCB処理物!D25&lt;0),ｷ.PCB処理物!D25,IF(M$19&gt;0,"0",0))</f>
        <v>0</v>
      </c>
      <c r="N10" s="306">
        <f>IF(OR(ｸ.指定下水汚泥!D25&gt;0,ｸ.指定下水汚泥!D25&lt;0),ｸ.指定下水汚泥!D25,IF(N$19&gt;0,"0",0))</f>
        <v>0</v>
      </c>
      <c r="O10" s="306">
        <f>IF(OR(ｹ.有害鉱さい!D25&gt;0,ｹ.有害鉱さい!D25&lt;0),ｹ.有害鉱さい!D25,IF(O$19&gt;0,"0",0))</f>
        <v>0</v>
      </c>
      <c r="P10" s="306">
        <f>IF(OR(ｺ.廃石綿等!D25&gt;0,ｺ.廃石綿等!D25&lt;0),ｺ.廃石綿等!D25,IF(P$19&gt;0,"0",0))</f>
        <v>0</v>
      </c>
      <c r="Q10" s="306">
        <f>IF(OR(ｻ.有害ばいじん!D25&gt;0,ｻ.有害ばいじん!D25&lt;0),ｻ.有害ばいじん!D25,IF(Q$19&gt;0,"0",0))</f>
        <v>0</v>
      </c>
      <c r="R10" s="306">
        <f>IF(OR(ｼ.有害燃え殻!D25&gt;0,ｼ.有害燃え殻!D25&lt;0),ｼ.有害燃え殻!D25,IF(R$19&gt;0,"0",0))</f>
        <v>0</v>
      </c>
      <c r="S10" s="306" t="str">
        <f>IF(OR(ｽ.有害廃油!D25&gt;0,ｽ.有害廃油!D25&lt;0),ｽ.有害廃油!D25,IF(S$19&gt;0,"0",0))</f>
        <v>0</v>
      </c>
      <c r="T10" s="306" t="str">
        <f>IF(OR(ｾ.有害汚泥!D25&gt;0,ｾ.有害汚泥!D25&lt;0),ｾ.有害汚泥!D25,IF(T$19&gt;0,"0",0))</f>
        <v>0</v>
      </c>
      <c r="U10" s="306" t="str">
        <f>IF(OR(ｿ.有害廃酸!D25&gt;0,ｿ.有害廃酸!D25&lt;0),ｿ.有害廃酸!D25,IF(U$19&gt;0,"0",0))</f>
        <v>0</v>
      </c>
      <c r="V10" s="306" t="str">
        <f>IF(OR(ﾀ.有害廃ｱﾙｶﾘ!D25&gt;0,ﾀ.有害廃ｱﾙｶﾘ!D25&lt;0),ﾀ.有害廃ｱﾙｶﾘ!D25,IF(V$19&gt;0,"0",0))</f>
        <v>0</v>
      </c>
      <c r="W10" s="304" t="str">
        <f>IF(OR(ﾁ.廃水銀等!D25&gt;0,ﾁ.廃水銀等!D25&lt;0),ﾁ.廃水銀等!D25,IF(W$19&gt;0,"0",0))</f>
        <v>0</v>
      </c>
      <c r="X10" s="307" t="str">
        <f t="shared" si="0"/>
        <v>0</v>
      </c>
    </row>
    <row r="11" spans="2:24" ht="24" customHeight="1">
      <c r="B11" s="156" t="s">
        <v>336</v>
      </c>
      <c r="C11" s="632" t="s">
        <v>337</v>
      </c>
      <c r="D11" s="632"/>
      <c r="E11" s="632"/>
      <c r="F11" s="633"/>
      <c r="G11" s="308" t="str">
        <f>IF(OR(ｱ.特管廃油!D26&gt;0,ｱ.特管廃油!D26&lt;0),ｱ.特管廃油!D26,IF(G$19&gt;0,"0",0))</f>
        <v>0</v>
      </c>
      <c r="H11" s="308" t="str">
        <f>IF(OR(ｲ.特管廃酸!D26&gt;0,ｲ.特管廃酸!D26&lt;0),ｲ.特管廃酸!D26,IF(H$19&gt;0,"0",0))</f>
        <v>0</v>
      </c>
      <c r="I11" s="308" t="str">
        <f>IF(OR(ｳ.特管廃ｱﾙｶﾘ!D26&gt;0,ｳ.特管廃ｱﾙｶﾘ!D26&lt;0),ｳ.特管廃ｱﾙｶﾘ!D26,IF(I$19&gt;0,"0",0))</f>
        <v>0</v>
      </c>
      <c r="J11" s="308">
        <f>IF(OR(ｴ.感染性廃棄物!$D26&gt;0,ｴ.感染性廃棄物!$D26&lt;0),ｴ.感染性廃棄物!D26,IF(J$19&gt;0,"0",0))</f>
        <v>0</v>
      </c>
      <c r="K11" s="308">
        <f>IF(OR(ｵ.廃PCB等!$D26&gt;0,ｵ.廃PCB等!$D26&lt;0),ｵ.廃PCB等!D26,IF(K$19&gt;0,"0",0))</f>
        <v>0</v>
      </c>
      <c r="L11" s="308">
        <f>IF(OR(ｶ.PCB汚染物!D26&gt;0,ｶ.PCB汚染物!D26&lt;0),ｶ.PCB汚染物!D26,IF(L$19&gt;0,"0",0))</f>
        <v>0</v>
      </c>
      <c r="M11" s="308">
        <f>IF(OR(ｷ.PCB処理物!D26&gt;0,ｷ.PCB処理物!D26&lt;0),ｷ.PCB処理物!D26,IF(M$19&gt;0,"0",0))</f>
        <v>0</v>
      </c>
      <c r="N11" s="308">
        <f>IF(OR(ｸ.指定下水汚泥!D26&gt;0,ｸ.指定下水汚泥!D26&lt;0),ｸ.指定下水汚泥!D26,IF(N$19&gt;0,"0",0))</f>
        <v>0</v>
      </c>
      <c r="O11" s="308">
        <f>IF(OR(ｹ.有害鉱さい!D26&gt;0,ｹ.有害鉱さい!D26&lt;0),ｹ.有害鉱さい!D26,IF(O$19&gt;0,"0",0))</f>
        <v>0</v>
      </c>
      <c r="P11" s="308">
        <f>IF(OR(ｺ.廃石綿等!D26&gt;0,ｺ.廃石綿等!D26&lt;0),ｺ.廃石綿等!D26,IF(P$19&gt;0,"0",0))</f>
        <v>0</v>
      </c>
      <c r="Q11" s="308">
        <f>IF(OR(ｻ.有害ばいじん!D26&gt;0,ｻ.有害ばいじん!D26&lt;0),ｻ.有害ばいじん!D26,IF(Q$19&gt;0,"0",0))</f>
        <v>0</v>
      </c>
      <c r="R11" s="308">
        <f>IF(OR(ｼ.有害燃え殻!D26&gt;0,ｼ.有害燃え殻!D26&lt;0),ｼ.有害燃え殻!D26,IF(R$19&gt;0,"0",0))</f>
        <v>0</v>
      </c>
      <c r="S11" s="308" t="str">
        <f>IF(OR(ｽ.有害廃油!D26&gt;0,ｽ.有害廃油!D26&lt;0),ｽ.有害廃油!D26,IF(S$19&gt;0,"0",0))</f>
        <v>0</v>
      </c>
      <c r="T11" s="308" t="str">
        <f>IF(OR(ｾ.有害汚泥!D26&gt;0,ｾ.有害汚泥!D26&lt;0),ｾ.有害汚泥!D26,IF(T$19&gt;0,"0",0))</f>
        <v>0</v>
      </c>
      <c r="U11" s="308" t="str">
        <f>IF(OR(ｿ.有害廃酸!D26&gt;0,ｿ.有害廃酸!D26&lt;0),ｿ.有害廃酸!D26,IF(U$19&gt;0,"0",0))</f>
        <v>0</v>
      </c>
      <c r="V11" s="308" t="str">
        <f>IF(OR(ﾀ.有害廃ｱﾙｶﾘ!D26&gt;0,ﾀ.有害廃ｱﾙｶﾘ!D26&lt;0),ﾀ.有害廃ｱﾙｶﾘ!D26,IF(V$19&gt;0,"0",0))</f>
        <v>0</v>
      </c>
      <c r="W11" s="309" t="str">
        <f>IF(OR(ﾁ.廃水銀等!D26&gt;0,ﾁ.廃水銀等!D26&lt;0),ﾁ.廃水銀等!D26,IF(W$19&gt;0,"0",0))</f>
        <v>0</v>
      </c>
      <c r="X11" s="310" t="str">
        <f t="shared" si="0"/>
        <v>0</v>
      </c>
    </row>
    <row r="12" spans="2:24" ht="24" customHeight="1">
      <c r="B12" s="156">
        <v>6</v>
      </c>
      <c r="C12" s="632" t="s">
        <v>338</v>
      </c>
      <c r="D12" s="632"/>
      <c r="E12" s="632"/>
      <c r="F12" s="633"/>
      <c r="G12" s="308" t="str">
        <f>IF(OR(ｱ.特管廃油!D27&gt;0,ｱ.特管廃油!D27&lt;0),ｱ.特管廃油!D27,IF(G$19&gt;0,"0",0))</f>
        <v>0</v>
      </c>
      <c r="H12" s="308" t="str">
        <f>IF(OR(ｲ.特管廃酸!D27&gt;0,ｲ.特管廃酸!D27&lt;0),ｲ.特管廃酸!D27,IF(H$19&gt;0,"0",0))</f>
        <v>0</v>
      </c>
      <c r="I12" s="308" t="str">
        <f>IF(OR(ｳ.特管廃ｱﾙｶﾘ!D27&gt;0,ｳ.特管廃ｱﾙｶﾘ!D27&lt;0),ｳ.特管廃ｱﾙｶﾘ!D27,IF(I$19&gt;0,"0",0))</f>
        <v>0</v>
      </c>
      <c r="J12" s="308">
        <f>IF(OR(ｴ.感染性廃棄物!$D27&gt;0,ｴ.感染性廃棄物!$D27&lt;0),ｴ.感染性廃棄物!D27,IF(J$19&gt;0,"0",0))</f>
        <v>0</v>
      </c>
      <c r="K12" s="308">
        <f>IF(OR(ｵ.廃PCB等!$D27&gt;0,ｵ.廃PCB等!$D27&lt;0),ｵ.廃PCB等!D27,IF(K$19&gt;0,"0",0))</f>
        <v>0</v>
      </c>
      <c r="L12" s="308">
        <f>IF(OR(ｶ.PCB汚染物!D27&gt;0,ｶ.PCB汚染物!D27&lt;0),ｶ.PCB汚染物!D27,IF(L$19&gt;0,"0",0))</f>
        <v>0</v>
      </c>
      <c r="M12" s="308">
        <f>IF(OR(ｷ.PCB処理物!D27&gt;0,ｷ.PCB処理物!D27&lt;0),ｷ.PCB処理物!D27,IF(M$19&gt;0,"0",0))</f>
        <v>0</v>
      </c>
      <c r="N12" s="308">
        <f>IF(OR(ｸ.指定下水汚泥!D27&gt;0,ｸ.指定下水汚泥!D27&lt;0),ｸ.指定下水汚泥!D27,IF(N$19&gt;0,"0",0))</f>
        <v>0</v>
      </c>
      <c r="O12" s="308">
        <f>IF(OR(ｹ.有害鉱さい!D27&gt;0,ｹ.有害鉱さい!D27&lt;0),ｹ.有害鉱さい!D27,IF(O$19&gt;0,"0",0))</f>
        <v>0</v>
      </c>
      <c r="P12" s="308">
        <f>IF(OR(ｺ.廃石綿等!D27&gt;0,ｺ.廃石綿等!D27&lt;0),ｺ.廃石綿等!D27,IF(P$19&gt;0,"0",0))</f>
        <v>0</v>
      </c>
      <c r="Q12" s="308">
        <f>IF(OR(ｻ.有害ばいじん!D27&gt;0,ｻ.有害ばいじん!D27&lt;0),ｻ.有害ばいじん!D27,IF(Q$19&gt;0,"0",0))</f>
        <v>0</v>
      </c>
      <c r="R12" s="308">
        <f>IF(OR(ｼ.有害燃え殻!D27&gt;0,ｼ.有害燃え殻!D27&lt;0),ｼ.有害燃え殻!D27,IF(R$19&gt;0,"0",0))</f>
        <v>0</v>
      </c>
      <c r="S12" s="308" t="str">
        <f>IF(OR(ｽ.有害廃油!D27&gt;0,ｽ.有害廃油!D27&lt;0),ｽ.有害廃油!D27,IF(S$19&gt;0,"0",0))</f>
        <v>0</v>
      </c>
      <c r="T12" s="308" t="str">
        <f>IF(OR(ｾ.有害汚泥!D27&gt;0,ｾ.有害汚泥!D27&lt;0),ｾ.有害汚泥!D27,IF(T$19&gt;0,"0",0))</f>
        <v>0</v>
      </c>
      <c r="U12" s="308" t="str">
        <f>IF(OR(ｿ.有害廃酸!D27&gt;0,ｿ.有害廃酸!D27&lt;0),ｿ.有害廃酸!D27,IF(U$19&gt;0,"0",0))</f>
        <v>0</v>
      </c>
      <c r="V12" s="308" t="str">
        <f>IF(OR(ﾀ.有害廃ｱﾙｶﾘ!D27&gt;0,ﾀ.有害廃ｱﾙｶﾘ!D27&lt;0),ﾀ.有害廃ｱﾙｶﾘ!D27,IF(V$19&gt;0,"0",0))</f>
        <v>0</v>
      </c>
      <c r="W12" s="309" t="str">
        <f>IF(OR(ﾁ.廃水銀等!D27&gt;0,ﾁ.廃水銀等!D27&lt;0),ﾁ.廃水銀等!D27,IF(W$19&gt;0,"0",0))</f>
        <v>0</v>
      </c>
      <c r="X12" s="310" t="str">
        <f t="shared" si="0"/>
        <v>0</v>
      </c>
    </row>
    <row r="13" spans="2:24" ht="24" customHeight="1">
      <c r="B13" s="156" t="s">
        <v>339</v>
      </c>
      <c r="C13" s="634" t="s">
        <v>340</v>
      </c>
      <c r="D13" s="635"/>
      <c r="E13" s="635"/>
      <c r="F13" s="636"/>
      <c r="G13" s="308" t="str">
        <f>IF(OR(ｱ.特管廃油!D28&gt;0,ｱ.特管廃油!D28&lt;0),ｱ.特管廃油!D28,IF(G$19&gt;0,"0",0))</f>
        <v>0</v>
      </c>
      <c r="H13" s="308" t="str">
        <f>IF(OR(ｲ.特管廃酸!D28&gt;0,ｲ.特管廃酸!D28&lt;0),ｲ.特管廃酸!D28,IF(H$19&gt;0,"0",0))</f>
        <v>0</v>
      </c>
      <c r="I13" s="308" t="str">
        <f>IF(OR(ｳ.特管廃ｱﾙｶﾘ!D28&gt;0,ｳ.特管廃ｱﾙｶﾘ!D28&lt;0),ｳ.特管廃ｱﾙｶﾘ!D28,IF(I$19&gt;0,"0",0))</f>
        <v>0</v>
      </c>
      <c r="J13" s="308">
        <f>IF(OR(ｴ.感染性廃棄物!$D28&gt;0,ｴ.感染性廃棄物!$D28&lt;0),ｴ.感染性廃棄物!D28,IF(J$19&gt;0,"0",0))</f>
        <v>0</v>
      </c>
      <c r="K13" s="308">
        <f>IF(OR(ｵ.廃PCB等!$D28&gt;0,ｵ.廃PCB等!$D28&lt;0),ｵ.廃PCB等!D28,IF(K$19&gt;0,"0",0))</f>
        <v>0</v>
      </c>
      <c r="L13" s="308">
        <f>IF(OR(ｶ.PCB汚染物!D28&gt;0,ｶ.PCB汚染物!D28&lt;0),ｶ.PCB汚染物!D28,IF(L$19&gt;0,"0",0))</f>
        <v>0</v>
      </c>
      <c r="M13" s="308">
        <f>IF(OR(ｷ.PCB処理物!D28&gt;0,ｷ.PCB処理物!D28&lt;0),ｷ.PCB処理物!D28,IF(M$19&gt;0,"0",0))</f>
        <v>0</v>
      </c>
      <c r="N13" s="308">
        <f>IF(OR(ｸ.指定下水汚泥!D28&gt;0,ｸ.指定下水汚泥!D28&lt;0),ｸ.指定下水汚泥!D28,IF(N$19&gt;0,"0",0))</f>
        <v>0</v>
      </c>
      <c r="O13" s="308">
        <f>IF(OR(ｹ.有害鉱さい!D28&gt;0,ｹ.有害鉱さい!D28&lt;0),ｹ.有害鉱さい!D28,IF(O$19&gt;0,"0",0))</f>
        <v>0</v>
      </c>
      <c r="P13" s="308">
        <f>IF(OR(ｺ.廃石綿等!D28&gt;0,ｺ.廃石綿等!D28&lt;0),ｺ.廃石綿等!D28,IF(P$19&gt;0,"0",0))</f>
        <v>0</v>
      </c>
      <c r="Q13" s="308">
        <f>IF(OR(ｻ.有害ばいじん!D28&gt;0,ｻ.有害ばいじん!D28&lt;0),ｻ.有害ばいじん!D28,IF(Q$19&gt;0,"0",0))</f>
        <v>0</v>
      </c>
      <c r="R13" s="308">
        <f>IF(OR(ｼ.有害燃え殻!D28&gt;0,ｼ.有害燃え殻!D28&lt;0),ｼ.有害燃え殻!D28,IF(R$19&gt;0,"0",0))</f>
        <v>0</v>
      </c>
      <c r="S13" s="308" t="str">
        <f>IF(OR(ｽ.有害廃油!D28&gt;0,ｽ.有害廃油!D28&lt;0),ｽ.有害廃油!D28,IF(S$19&gt;0,"0",0))</f>
        <v>0</v>
      </c>
      <c r="T13" s="308" t="str">
        <f>IF(OR(ｾ.有害汚泥!D28&gt;0,ｾ.有害汚泥!D28&lt;0),ｾ.有害汚泥!D28,IF(T$19&gt;0,"0",0))</f>
        <v>0</v>
      </c>
      <c r="U13" s="308" t="str">
        <f>IF(OR(ｿ.有害廃酸!D28&gt;0,ｿ.有害廃酸!D28&lt;0),ｿ.有害廃酸!D28,IF(U$19&gt;0,"0",0))</f>
        <v>0</v>
      </c>
      <c r="V13" s="308" t="str">
        <f>IF(OR(ﾀ.有害廃ｱﾙｶﾘ!D28&gt;0,ﾀ.有害廃ｱﾙｶﾘ!D28&lt;0),ﾀ.有害廃ｱﾙｶﾘ!D28,IF(V$19&gt;0,"0",0))</f>
        <v>0</v>
      </c>
      <c r="W13" s="309" t="str">
        <f>IF(OR(ﾁ.廃水銀等!D28&gt;0,ﾁ.廃水銀等!D28&lt;0),ﾁ.廃水銀等!D28,IF(W$19&gt;0,"0",0))</f>
        <v>0</v>
      </c>
      <c r="X13" s="310" t="str">
        <f t="shared" si="0"/>
        <v>0</v>
      </c>
    </row>
    <row r="14" spans="2:24" ht="24" customHeight="1">
      <c r="B14" s="156" t="s">
        <v>341</v>
      </c>
      <c r="C14" s="632" t="s">
        <v>255</v>
      </c>
      <c r="D14" s="632"/>
      <c r="E14" s="632"/>
      <c r="F14" s="633"/>
      <c r="G14" s="308">
        <f>IF(OR(ｱ.特管廃油!D29&gt;0,ｱ.特管廃油!D29&lt;0),ｱ.特管廃油!D29,IF(G$19&gt;0,"0",0))</f>
        <v>493</v>
      </c>
      <c r="H14" s="308">
        <f>IF(OR(ｲ.特管廃酸!D29&gt;0,ｲ.特管廃酸!D29&lt;0),ｲ.特管廃酸!D29,IF(H$19&gt;0,"0",0))</f>
        <v>1</v>
      </c>
      <c r="I14" s="308">
        <f>IF(OR(ｳ.特管廃ｱﾙｶﾘ!D29&gt;0,ｳ.特管廃ｱﾙｶﾘ!D29&lt;0),ｳ.特管廃ｱﾙｶﾘ!D29,IF(I$19&gt;0,"0",0))</f>
        <v>0.2</v>
      </c>
      <c r="J14" s="308">
        <f>IF(OR(ｴ.感染性廃棄物!$D29&gt;0,ｴ.感染性廃棄物!$D29&lt;0),ｴ.感染性廃棄物!D29,IF(J$19&gt;0,"0",0))</f>
        <v>0</v>
      </c>
      <c r="K14" s="308">
        <f>IF(OR(ｵ.廃PCB等!$D29&gt;0,ｵ.廃PCB等!$D29&lt;0),ｵ.廃PCB等!D29,IF(K$19&gt;0,"0",0))</f>
        <v>0</v>
      </c>
      <c r="L14" s="308">
        <f>IF(OR(ｶ.PCB汚染物!D29&gt;0,ｶ.PCB汚染物!D29&lt;0),ｶ.PCB汚染物!D29,IF(L$19&gt;0,"0",0))</f>
        <v>0</v>
      </c>
      <c r="M14" s="308">
        <f>IF(OR(ｷ.PCB処理物!D29&gt;0,ｷ.PCB処理物!D29&lt;0),ｷ.PCB処理物!D29,IF(M$19&gt;0,"0",0))</f>
        <v>0</v>
      </c>
      <c r="N14" s="308">
        <f>IF(OR(ｸ.指定下水汚泥!D29&gt;0,ｸ.指定下水汚泥!D29&lt;0),ｸ.指定下水汚泥!D29,IF(N$19&gt;0,"0",0))</f>
        <v>0</v>
      </c>
      <c r="O14" s="308">
        <f>IF(OR(ｹ.有害鉱さい!D29&gt;0,ｹ.有害鉱さい!D29&lt;0),ｹ.有害鉱さい!D29,IF(O$19&gt;0,"0",0))</f>
        <v>0</v>
      </c>
      <c r="P14" s="308">
        <f>IF(OR(ｺ.廃石綿等!D29&gt;0,ｺ.廃石綿等!D29&lt;0),ｺ.廃石綿等!D29,IF(P$19&gt;0,"0",0))</f>
        <v>0</v>
      </c>
      <c r="Q14" s="308">
        <f>IF(OR(ｻ.有害ばいじん!D29&gt;0,ｻ.有害ばいじん!D29&lt;0),ｻ.有害ばいじん!D29,IF(Q$19&gt;0,"0",0))</f>
        <v>0</v>
      </c>
      <c r="R14" s="308">
        <f>IF(OR(ｼ.有害燃え殻!D29&gt;0,ｼ.有害燃え殻!D29&lt;0),ｼ.有害燃え殻!D29,IF(R$19&gt;0,"0",0))</f>
        <v>0</v>
      </c>
      <c r="S14" s="308">
        <f>IF(OR(ｽ.有害廃油!D29&gt;0,ｽ.有害廃油!D29&lt;0),ｽ.有害廃油!D29,IF(S$19&gt;0,"0",0))</f>
        <v>0.02</v>
      </c>
      <c r="T14" s="308">
        <f>IF(OR(ｾ.有害汚泥!D29&gt;0,ｾ.有害汚泥!D29&lt;0),ｾ.有害汚泥!D29,IF(T$19&gt;0,"0",0))</f>
        <v>2</v>
      </c>
      <c r="U14" s="308">
        <f>IF(OR(ｿ.有害廃酸!D29&gt;0,ｿ.有害廃酸!D29&lt;0),ｿ.有害廃酸!D29,IF(U$19&gt;0,"0",0))</f>
        <v>0.2</v>
      </c>
      <c r="V14" s="308" t="str">
        <f>IF(OR(ﾀ.有害廃ｱﾙｶﾘ!D29&gt;0,ﾀ.有害廃ｱﾙｶﾘ!D29&lt;0),ﾀ.有害廃ｱﾙｶﾘ!D29,IF(V$19&gt;0,"0",0))</f>
        <v>0</v>
      </c>
      <c r="W14" s="309" t="str">
        <f>IF(OR(ﾁ.廃水銀等!D29&gt;0,ﾁ.廃水銀等!D29&lt;0),ﾁ.廃水銀等!D29,IF(W$19&gt;0,"0",0))</f>
        <v>0</v>
      </c>
      <c r="X14" s="310">
        <f t="shared" si="0"/>
        <v>496.41999999999996</v>
      </c>
    </row>
    <row r="15" spans="2:24" ht="24" customHeight="1">
      <c r="B15" s="156" t="s">
        <v>342</v>
      </c>
      <c r="C15" s="632" t="s">
        <v>263</v>
      </c>
      <c r="D15" s="632"/>
      <c r="E15" s="632"/>
      <c r="F15" s="633"/>
      <c r="G15" s="308">
        <f>IF(OR(ｱ.特管廃油!D30&gt;0,ｱ.特管廃油!D30&lt;0),ｱ.特管廃油!D30,IF(G$19&gt;0,"0",0))</f>
        <v>493</v>
      </c>
      <c r="H15" s="308">
        <f>IF(OR(ｲ.特管廃酸!D30&gt;0,ｲ.特管廃酸!D30&lt;0),ｲ.特管廃酸!D30,IF(H$19&gt;0,"0",0))</f>
        <v>1</v>
      </c>
      <c r="I15" s="308">
        <f>IF(OR(ｳ.特管廃ｱﾙｶﾘ!D30&gt;0,ｳ.特管廃ｱﾙｶﾘ!D30&lt;0),ｳ.特管廃ｱﾙｶﾘ!D30,IF(I$19&gt;0,"0",0))</f>
        <v>0.2</v>
      </c>
      <c r="J15" s="308">
        <f>IF(OR(ｴ.感染性廃棄物!$D30&gt;0,ｴ.感染性廃棄物!$D30&lt;0),ｴ.感染性廃棄物!D30,IF(J$19&gt;0,"0",0))</f>
        <v>0</v>
      </c>
      <c r="K15" s="308">
        <f>IF(OR(ｵ.廃PCB等!$D30&gt;0,ｵ.廃PCB等!$D30&lt;0),ｵ.廃PCB等!D30,IF(K$19&gt;0,"0",0))</f>
        <v>0</v>
      </c>
      <c r="L15" s="308">
        <f>IF(OR(ｶ.PCB汚染物!D30&gt;0,ｶ.PCB汚染物!D30&lt;0),ｶ.PCB汚染物!D30,IF(L$19&gt;0,"0",0))</f>
        <v>0</v>
      </c>
      <c r="M15" s="308">
        <f>IF(OR(ｷ.PCB処理物!D30&gt;0,ｷ.PCB処理物!D30&lt;0),ｷ.PCB処理物!D30,IF(M$19&gt;0,"0",0))</f>
        <v>0</v>
      </c>
      <c r="N15" s="308">
        <f>IF(OR(ｸ.指定下水汚泥!D30&gt;0,ｸ.指定下水汚泥!D30&lt;0),ｸ.指定下水汚泥!D30,IF(N$19&gt;0,"0",0))</f>
        <v>0</v>
      </c>
      <c r="O15" s="308">
        <f>IF(OR(ｹ.有害鉱さい!D30&gt;0,ｹ.有害鉱さい!D30&lt;0),ｹ.有害鉱さい!D30,IF(O$19&gt;0,"0",0))</f>
        <v>0</v>
      </c>
      <c r="P15" s="308">
        <f>IF(OR(ｺ.廃石綿等!D30&gt;0,ｺ.廃石綿等!D30&lt;0),ｺ.廃石綿等!D30,IF(P$19&gt;0,"0",0))</f>
        <v>0</v>
      </c>
      <c r="Q15" s="308">
        <f>IF(OR(ｻ.有害ばいじん!D30&gt;0,ｻ.有害ばいじん!D30&lt;0),ｻ.有害ばいじん!D30,IF(Q$19&gt;0,"0",0))</f>
        <v>0</v>
      </c>
      <c r="R15" s="308">
        <f>IF(OR(ｼ.有害燃え殻!D30&gt;0,ｼ.有害燃え殻!D30&lt;0),ｼ.有害燃え殻!D30,IF(R$19&gt;0,"0",0))</f>
        <v>0</v>
      </c>
      <c r="S15" s="308">
        <f>IF(OR(ｽ.有害廃油!D30&gt;0,ｽ.有害廃油!D30&lt;0),ｽ.有害廃油!D30,IF(S$19&gt;0,"0",0))</f>
        <v>0.02</v>
      </c>
      <c r="T15" s="308">
        <f>IF(OR(ｾ.有害汚泥!D30&gt;0,ｾ.有害汚泥!D30&lt;0),ｾ.有害汚泥!D30,IF(T$19&gt;0,"0",0))</f>
        <v>2</v>
      </c>
      <c r="U15" s="308">
        <f>IF(OR(ｿ.有害廃酸!D30&gt;0,ｿ.有害廃酸!D30&lt;0),ｿ.有害廃酸!D30,IF(U$19&gt;0,"0",0))</f>
        <v>0.2</v>
      </c>
      <c r="V15" s="308" t="str">
        <f>IF(OR(ﾀ.有害廃ｱﾙｶﾘ!D30&gt;0,ﾀ.有害廃ｱﾙｶﾘ!D30&lt;0),ﾀ.有害廃ｱﾙｶﾘ!D30,IF(V$19&gt;0,"0",0))</f>
        <v>0</v>
      </c>
      <c r="W15" s="309" t="str">
        <f>IF(OR(ﾁ.廃水銀等!D30&gt;0,ﾁ.廃水銀等!D30&lt;0),ﾁ.廃水銀等!D30,IF(W$19&gt;0,"0",0))</f>
        <v>0</v>
      </c>
      <c r="X15" s="310">
        <f t="shared" si="0"/>
        <v>496.41999999999996</v>
      </c>
    </row>
    <row r="16" spans="2:24" ht="24" customHeight="1">
      <c r="B16" s="156" t="s">
        <v>343</v>
      </c>
      <c r="C16" s="632" t="s">
        <v>265</v>
      </c>
      <c r="D16" s="632"/>
      <c r="E16" s="632"/>
      <c r="F16" s="633"/>
      <c r="G16" s="308">
        <f>IF(OR(ｱ.特管廃油!D31&gt;0,ｱ.特管廃油!D31&lt;0),ｱ.特管廃油!D31,IF(G$19&gt;0,"0",0))</f>
        <v>493</v>
      </c>
      <c r="H16" s="308">
        <f>IF(OR(ｲ.特管廃酸!D31&gt;0,ｲ.特管廃酸!D31&lt;0),ｲ.特管廃酸!D31,IF(H$19&gt;0,"0",0))</f>
        <v>1</v>
      </c>
      <c r="I16" s="308">
        <f>IF(OR(ｳ.特管廃ｱﾙｶﾘ!D31&gt;0,ｳ.特管廃ｱﾙｶﾘ!D31&lt;0),ｳ.特管廃ｱﾙｶﾘ!D31,IF(I$19&gt;0,"0",0))</f>
        <v>0.2</v>
      </c>
      <c r="J16" s="308">
        <f>IF(OR(ｴ.感染性廃棄物!$D31&gt;0,ｴ.感染性廃棄物!$D31&lt;0),ｴ.感染性廃棄物!D31,IF(J$19&gt;0,"0",0))</f>
        <v>0</v>
      </c>
      <c r="K16" s="308">
        <f>IF(OR(ｵ.廃PCB等!$D31&gt;0,ｵ.廃PCB等!$D31&lt;0),ｵ.廃PCB等!D31,IF(K$19&gt;0,"0",0))</f>
        <v>0</v>
      </c>
      <c r="L16" s="308">
        <f>IF(OR(ｶ.PCB汚染物!D31&gt;0,ｶ.PCB汚染物!D31&lt;0),ｶ.PCB汚染物!D31,IF(L$19&gt;0,"0",0))</f>
        <v>0</v>
      </c>
      <c r="M16" s="308">
        <f>IF(OR(ｷ.PCB処理物!D31&gt;0,ｷ.PCB処理物!D31&lt;0),ｷ.PCB処理物!D31,IF(M$19&gt;0,"0",0))</f>
        <v>0</v>
      </c>
      <c r="N16" s="308">
        <f>IF(OR(ｸ.指定下水汚泥!D31&gt;0,ｸ.指定下水汚泥!D31&lt;0),ｸ.指定下水汚泥!D31,IF(N$19&gt;0,"0",0))</f>
        <v>0</v>
      </c>
      <c r="O16" s="308">
        <f>IF(OR(ｹ.有害鉱さい!D31&gt;0,ｹ.有害鉱さい!D31&lt;0),ｹ.有害鉱さい!D31,IF(O$19&gt;0,"0",0))</f>
        <v>0</v>
      </c>
      <c r="P16" s="308">
        <f>IF(OR(ｺ.廃石綿等!D31&gt;0,ｺ.廃石綿等!D31&lt;0),ｺ.廃石綿等!D31,IF(P$19&gt;0,"0",0))</f>
        <v>0</v>
      </c>
      <c r="Q16" s="308">
        <f>IF(OR(ｻ.有害ばいじん!D31&gt;0,ｻ.有害ばいじん!D31&lt;0),ｻ.有害ばいじん!D31,IF(Q$19&gt;0,"0",0))</f>
        <v>0</v>
      </c>
      <c r="R16" s="308">
        <f>IF(OR(ｼ.有害燃え殻!D31&gt;0,ｼ.有害燃え殻!D31&lt;0),ｼ.有害燃え殻!D31,IF(R$19&gt;0,"0",0))</f>
        <v>0</v>
      </c>
      <c r="S16" s="308">
        <f>IF(OR(ｽ.有害廃油!D31&gt;0,ｽ.有害廃油!D31&lt;0),ｽ.有害廃油!D31,IF(S$19&gt;0,"0",0))</f>
        <v>0.02</v>
      </c>
      <c r="T16" s="308" t="str">
        <f>IF(OR(ｾ.有害汚泥!D31&gt;0,ｾ.有害汚泥!D31&lt;0),ｾ.有害汚泥!D31,IF(T$19&gt;0,"0",0))</f>
        <v>0</v>
      </c>
      <c r="U16" s="308">
        <f>IF(OR(ｿ.有害廃酸!D31&gt;0,ｿ.有害廃酸!D31&lt;0),ｿ.有害廃酸!D31,IF(U$19&gt;0,"0",0))</f>
        <v>0.2</v>
      </c>
      <c r="V16" s="308" t="str">
        <f>IF(OR(ﾀ.有害廃ｱﾙｶﾘ!D31&gt;0,ﾀ.有害廃ｱﾙｶﾘ!D31&lt;0),ﾀ.有害廃ｱﾙｶﾘ!D31,IF(V$19&gt;0,"0",0))</f>
        <v>0</v>
      </c>
      <c r="W16" s="309" t="str">
        <f>IF(OR(ﾁ.廃水銀等!D31&gt;0,ﾁ.廃水銀等!D31&lt;0),ﾁ.廃水銀等!D31,IF(W$19&gt;0,"0",0))</f>
        <v>0</v>
      </c>
      <c r="X16" s="310">
        <f t="shared" si="0"/>
        <v>494.41999999999996</v>
      </c>
    </row>
    <row r="17" spans="2:24" ht="24" customHeight="1">
      <c r="B17" s="156"/>
      <c r="C17" s="632" t="s">
        <v>267</v>
      </c>
      <c r="D17" s="632"/>
      <c r="E17" s="632"/>
      <c r="F17" s="633"/>
      <c r="G17" s="308" t="str">
        <f>IF(OR(ｱ.特管廃油!D32&gt;0,ｱ.特管廃油!D32&lt;0),ｱ.特管廃油!D32,IF(G$19&gt;0,"0",0))</f>
        <v>0</v>
      </c>
      <c r="H17" s="308" t="str">
        <f>IF(OR(ｲ.特管廃酸!D32&gt;0,ｲ.特管廃酸!D32&lt;0),ｲ.特管廃酸!D32,IF(H$19&gt;0,"0",0))</f>
        <v>0</v>
      </c>
      <c r="I17" s="308" t="str">
        <f>IF(OR(ｳ.特管廃ｱﾙｶﾘ!D32&gt;0,ｳ.特管廃ｱﾙｶﾘ!D32&lt;0),ｳ.特管廃ｱﾙｶﾘ!D32,IF(I$19&gt;0,"0",0))</f>
        <v>0</v>
      </c>
      <c r="J17" s="308">
        <f>IF(OR(ｴ.感染性廃棄物!$D32&gt;0,ｴ.感染性廃棄物!$D32&lt;0),ｴ.感染性廃棄物!D32,IF(J$19&gt;0,"0",0))</f>
        <v>0</v>
      </c>
      <c r="K17" s="308">
        <f>IF(OR(ｵ.廃PCB等!$D32&gt;0,ｵ.廃PCB等!$D32&lt;0),ｵ.廃PCB等!D32,IF(K$19&gt;0,"0",0))</f>
        <v>0</v>
      </c>
      <c r="L17" s="308">
        <f>IF(OR(ｶ.PCB汚染物!D32&gt;0,ｶ.PCB汚染物!D32&lt;0),ｶ.PCB汚染物!D32,IF(L$19&gt;0,"0",0))</f>
        <v>0</v>
      </c>
      <c r="M17" s="308">
        <f>IF(OR(ｷ.PCB処理物!D32&gt;0,ｷ.PCB処理物!D32&lt;0),ｷ.PCB処理物!D32,IF(M$19&gt;0,"0",0))</f>
        <v>0</v>
      </c>
      <c r="N17" s="308">
        <f>IF(OR(ｸ.指定下水汚泥!D32&gt;0,ｸ.指定下水汚泥!D32&lt;0),ｸ.指定下水汚泥!D32,IF(N$19&gt;0,"0",0))</f>
        <v>0</v>
      </c>
      <c r="O17" s="308">
        <f>IF(OR(ｹ.有害鉱さい!D32&gt;0,ｹ.有害鉱さい!D32&lt;0),ｹ.有害鉱さい!D32,IF(O$19&gt;0,"0",0))</f>
        <v>0</v>
      </c>
      <c r="P17" s="308">
        <f>IF(OR(ｺ.廃石綿等!D32&gt;0,ｺ.廃石綿等!D32&lt;0),ｺ.廃石綿等!D32,IF(P$19&gt;0,"0",0))</f>
        <v>0</v>
      </c>
      <c r="Q17" s="308">
        <f>IF(OR(ｻ.有害ばいじん!D32&gt;0,ｻ.有害ばいじん!D32&lt;0),ｻ.有害ばいじん!D32,IF(Q$19&gt;0,"0",0))</f>
        <v>0</v>
      </c>
      <c r="R17" s="308">
        <f>IF(OR(ｼ.有害燃え殻!D32&gt;0,ｼ.有害燃え殻!D32&lt;0),ｼ.有害燃え殻!D32,IF(R$19&gt;0,"0",0))</f>
        <v>0</v>
      </c>
      <c r="S17" s="308" t="str">
        <f>IF(OR(ｽ.有害廃油!D32&gt;0,ｽ.有害廃油!D32&lt;0),ｽ.有害廃油!D32,IF(S$19&gt;0,"0",0))</f>
        <v>0</v>
      </c>
      <c r="T17" s="308" t="str">
        <f>IF(OR(ｾ.有害汚泥!D32&gt;0,ｾ.有害汚泥!D32&lt;0),ｾ.有害汚泥!D32,IF(T$19&gt;0,"0",0))</f>
        <v>0</v>
      </c>
      <c r="U17" s="308" t="str">
        <f>IF(OR(ｿ.有害廃酸!D32&gt;0,ｿ.有害廃酸!D32&lt;0),ｿ.有害廃酸!D32,IF(U$19&gt;0,"0",0))</f>
        <v>0</v>
      </c>
      <c r="V17" s="308" t="str">
        <f>IF(OR(ﾀ.有害廃ｱﾙｶﾘ!D32&gt;0,ﾀ.有害廃ｱﾙｶﾘ!D32&lt;0),ﾀ.有害廃ｱﾙｶﾘ!D32,IF(V$19&gt;0,"0",0))</f>
        <v>0</v>
      </c>
      <c r="W17" s="309" t="str">
        <f>IF(OR(ﾁ.廃水銀等!D32&gt;0,ﾁ.廃水銀等!D32&lt;0),ﾁ.廃水銀等!D32,IF(W$19&gt;0,"0",0))</f>
        <v>0</v>
      </c>
      <c r="X17" s="310" t="str">
        <f t="shared" si="0"/>
        <v>0</v>
      </c>
    </row>
    <row r="18" spans="2:24" ht="24" customHeight="1" thickBot="1">
      <c r="B18" s="157"/>
      <c r="C18" s="182" t="s">
        <v>261</v>
      </c>
      <c r="D18" s="628" t="s">
        <v>83</v>
      </c>
      <c r="E18" s="628"/>
      <c r="F18" s="629"/>
      <c r="G18" s="311" t="str">
        <f>IF(OR(ｱ.特管廃油!D33&gt;0,ｱ.特管廃油!D33&lt;0),ｱ.特管廃油!D33,IF(G$19&gt;0,"0",0))</f>
        <v>0</v>
      </c>
      <c r="H18" s="311" t="str">
        <f>IF(OR(ｲ.特管廃酸!D33&gt;0,ｲ.特管廃酸!D33&lt;0),ｲ.特管廃酸!D33,IF(H$19&gt;0,"0",0))</f>
        <v>0</v>
      </c>
      <c r="I18" s="311" t="str">
        <f>IF(OR(ｳ.特管廃ｱﾙｶﾘ!D33&gt;0,ｳ.特管廃ｱﾙｶﾘ!D33&lt;0),ｳ.特管廃ｱﾙｶﾘ!D33,IF(I$19&gt;0,"0",0))</f>
        <v>0</v>
      </c>
      <c r="J18" s="311">
        <f>IF(OR(ｴ.感染性廃棄物!$D33&gt;0,ｴ.感染性廃棄物!$D33&lt;0),ｴ.感染性廃棄物!D33,IF(J$19&gt;0,"0",0))</f>
        <v>0</v>
      </c>
      <c r="K18" s="311">
        <f>IF(OR(ｵ.廃PCB等!$D33&gt;0,ｵ.廃PCB等!$D33&lt;0),ｵ.廃PCB等!D33,IF(K$19&gt;0,"0",0))</f>
        <v>0</v>
      </c>
      <c r="L18" s="311">
        <f>IF(OR(ｶ.PCB汚染物!D33&gt;0,ｶ.PCB汚染物!D33&lt;0),ｶ.PCB汚染物!D33,IF(L$19&gt;0,"0",0))</f>
        <v>0</v>
      </c>
      <c r="M18" s="311">
        <f>IF(OR(ｷ.PCB処理物!D33&gt;0,ｷ.PCB処理物!D33&lt;0),ｷ.PCB処理物!D33,IF(M$19&gt;0,"0",0))</f>
        <v>0</v>
      </c>
      <c r="N18" s="311">
        <f>IF(OR(ｸ.指定下水汚泥!D33&gt;0,ｸ.指定下水汚泥!D33&lt;0),ｸ.指定下水汚泥!D33,IF(N$19&gt;0,"0",0))</f>
        <v>0</v>
      </c>
      <c r="O18" s="311">
        <f>IF(OR(ｹ.有害鉱さい!D33&gt;0,ｹ.有害鉱さい!D33&lt;0),ｹ.有害鉱さい!D33,IF(O$19&gt;0,"0",0))</f>
        <v>0</v>
      </c>
      <c r="P18" s="311">
        <f>IF(OR(ｺ.廃石綿等!D33&gt;0,ｺ.廃石綿等!D33&lt;0),ｺ.廃石綿等!D33,IF(P$19&gt;0,"0",0))</f>
        <v>0</v>
      </c>
      <c r="Q18" s="311">
        <f>IF(OR(ｻ.有害ばいじん!D33&gt;0,ｻ.有害ばいじん!D33&lt;0),ｻ.有害ばいじん!D33,IF(Q$19&gt;0,"0",0))</f>
        <v>0</v>
      </c>
      <c r="R18" s="311">
        <f>IF(OR(ｼ.有害燃え殻!D33&gt;0,ｼ.有害燃え殻!D33&lt;0),ｼ.有害燃え殻!D33,IF(R$19&gt;0,"0",0))</f>
        <v>0</v>
      </c>
      <c r="S18" s="311" t="str">
        <f>IF(OR(ｽ.有害廃油!D33&gt;0,ｽ.有害廃油!D33&lt;0),ｽ.有害廃油!D33,IF(S$19&gt;0,"0",0))</f>
        <v>0</v>
      </c>
      <c r="T18" s="311" t="str">
        <f>IF(OR(ｾ.有害汚泥!D33&gt;0,ｾ.有害汚泥!D33&lt;0),ｾ.有害汚泥!D33,IF(T$19&gt;0,"0",0))</f>
        <v>0</v>
      </c>
      <c r="U18" s="311" t="str">
        <f>IF(OR(ｿ.有害廃酸!D33&gt;0,ｿ.有害廃酸!D33&lt;0),ｿ.有害廃酸!D33,IF(U$19&gt;0,"0",0))</f>
        <v>0</v>
      </c>
      <c r="V18" s="311" t="str">
        <f>IF(OR(ﾀ.有害廃ｱﾙｶﾘ!D33&gt;0,ﾀ.有害廃ｱﾙｶﾘ!D33&lt;0),ﾀ.有害廃ｱﾙｶﾘ!D33,IF(V$19&gt;0,"0",0))</f>
        <v>0</v>
      </c>
      <c r="W18" s="312" t="str">
        <f>IF(OR(ﾁ.廃水銀等!D33&gt;0,ﾁ.廃水銀等!D33&lt;0),ﾁ.廃水銀等!D33,IF(W$19&gt;0,"0",0))</f>
        <v>0</v>
      </c>
      <c r="X18" s="313" t="str">
        <f t="shared" si="0"/>
        <v>0</v>
      </c>
    </row>
    <row r="19" spans="2:24" ht="24" customHeight="1" thickTop="1">
      <c r="B19" s="153"/>
      <c r="C19" s="158" t="s">
        <v>46</v>
      </c>
      <c r="D19" s="646" t="s">
        <v>344</v>
      </c>
      <c r="E19" s="646"/>
      <c r="F19" s="647"/>
      <c r="G19" s="314">
        <f t="shared" ref="G19:V19" si="1">+G37+G25+G23+G22+G21-G20</f>
        <v>521.63</v>
      </c>
      <c r="H19" s="314">
        <f t="shared" si="1"/>
        <v>0.7</v>
      </c>
      <c r="I19" s="314">
        <f t="shared" si="1"/>
        <v>2.81</v>
      </c>
      <c r="J19" s="314">
        <f t="shared" si="1"/>
        <v>0</v>
      </c>
      <c r="K19" s="314">
        <f t="shared" si="1"/>
        <v>0</v>
      </c>
      <c r="L19" s="314">
        <f t="shared" si="1"/>
        <v>0</v>
      </c>
      <c r="M19" s="314">
        <f t="shared" si="1"/>
        <v>0</v>
      </c>
      <c r="N19" s="314">
        <f t="shared" si="1"/>
        <v>0</v>
      </c>
      <c r="O19" s="314">
        <f t="shared" si="1"/>
        <v>0</v>
      </c>
      <c r="P19" s="314">
        <f t="shared" si="1"/>
        <v>0</v>
      </c>
      <c r="Q19" s="314">
        <f t="shared" si="1"/>
        <v>0</v>
      </c>
      <c r="R19" s="314">
        <f t="shared" si="1"/>
        <v>0</v>
      </c>
      <c r="S19" s="314">
        <f t="shared" si="1"/>
        <v>0.01</v>
      </c>
      <c r="T19" s="314">
        <f t="shared" si="1"/>
        <v>0.01</v>
      </c>
      <c r="U19" s="314">
        <f>+U37+U25+U23+U22+U21-U20</f>
        <v>0.01</v>
      </c>
      <c r="V19" s="314">
        <f t="shared" si="1"/>
        <v>0.01</v>
      </c>
      <c r="W19" s="314">
        <f>+W37+W25+W23+W22+W21-W20</f>
        <v>0.01</v>
      </c>
      <c r="X19" s="315">
        <f t="shared" ref="X19:X47" si="2">SUM(G19:W19)</f>
        <v>525.18999999999994</v>
      </c>
    </row>
    <row r="20" spans="2:24" ht="24" customHeight="1" thickBot="1">
      <c r="B20" s="154"/>
      <c r="C20" s="202" t="s">
        <v>345</v>
      </c>
      <c r="D20" s="648" t="s">
        <v>276</v>
      </c>
      <c r="E20" s="648"/>
      <c r="F20" s="649"/>
      <c r="G20" s="316">
        <f>+ｱ.特管廃油!$F$15</f>
        <v>0</v>
      </c>
      <c r="H20" s="316">
        <f>+ｲ.特管廃酸!$F$15</f>
        <v>0</v>
      </c>
      <c r="I20" s="316">
        <f>+ｳ.特管廃ｱﾙｶﾘ!$F$15</f>
        <v>0</v>
      </c>
      <c r="J20" s="316">
        <f>+ｴ.感染性廃棄物!$F$15</f>
        <v>0</v>
      </c>
      <c r="K20" s="316">
        <f>+ｵ.廃PCB等!$F$15</f>
        <v>0</v>
      </c>
      <c r="L20" s="316">
        <f>+ｶ.PCB汚染物!$F$15</f>
        <v>0</v>
      </c>
      <c r="M20" s="316">
        <f>+ｷ.PCB処理物!$F$15</f>
        <v>0</v>
      </c>
      <c r="N20" s="316">
        <f>+ｸ.指定下水汚泥!$F$15</f>
        <v>0</v>
      </c>
      <c r="O20" s="316">
        <f>+ｹ.有害鉱さい!$F$15</f>
        <v>0</v>
      </c>
      <c r="P20" s="316">
        <f>+ｺ.廃石綿等!$F$15</f>
        <v>0</v>
      </c>
      <c r="Q20" s="316">
        <f>+ｻ.有害ばいじん!$F$15</f>
        <v>0</v>
      </c>
      <c r="R20" s="316">
        <f>+ｼ.有害燃え殻!$F$15</f>
        <v>0</v>
      </c>
      <c r="S20" s="316">
        <f>+ｽ.有害廃油!$F$15</f>
        <v>0</v>
      </c>
      <c r="T20" s="316">
        <f>+ｾ.有害汚泥!$F$15</f>
        <v>0</v>
      </c>
      <c r="U20" s="316">
        <f>+ｿ.有害廃酸!$F$15</f>
        <v>0</v>
      </c>
      <c r="V20" s="316">
        <f>+ﾀ.有害廃ｱﾙｶﾘ!$F$15</f>
        <v>0</v>
      </c>
      <c r="W20" s="316">
        <f>+ﾁ.廃水銀等!$F$15</f>
        <v>0</v>
      </c>
      <c r="X20" s="317">
        <f t="shared" si="2"/>
        <v>0</v>
      </c>
    </row>
    <row r="21" spans="2:24" ht="24" customHeight="1">
      <c r="B21" s="154"/>
      <c r="C21" s="113"/>
      <c r="D21" s="201" t="s">
        <v>346</v>
      </c>
      <c r="E21" s="650" t="s">
        <v>347</v>
      </c>
      <c r="F21" s="651"/>
      <c r="G21" s="318">
        <f>+ｱ.特管廃油!$P$12</f>
        <v>0</v>
      </c>
      <c r="H21" s="318">
        <f>+ｲ.特管廃酸!$P$12</f>
        <v>0</v>
      </c>
      <c r="I21" s="318">
        <f>+ｳ.特管廃ｱﾙｶﾘ!$P$12</f>
        <v>0</v>
      </c>
      <c r="J21" s="318">
        <f>+ｴ.感染性廃棄物!$P$12</f>
        <v>0</v>
      </c>
      <c r="K21" s="318">
        <f>+ｵ.廃PCB等!$P$12</f>
        <v>0</v>
      </c>
      <c r="L21" s="318">
        <f>+ｶ.PCB汚染物!$P$12</f>
        <v>0</v>
      </c>
      <c r="M21" s="318">
        <f>+ｷ.PCB処理物!$P$12</f>
        <v>0</v>
      </c>
      <c r="N21" s="318">
        <f>+ｸ.指定下水汚泥!$P$12</f>
        <v>0</v>
      </c>
      <c r="O21" s="318">
        <f>+ｹ.有害鉱さい!$P$12</f>
        <v>0</v>
      </c>
      <c r="P21" s="318">
        <f>+ｺ.廃石綿等!$P$12</f>
        <v>0</v>
      </c>
      <c r="Q21" s="318">
        <f>+ｻ.有害ばいじん!$P$12</f>
        <v>0</v>
      </c>
      <c r="R21" s="318">
        <f>+ｼ.有害燃え殻!$P$12</f>
        <v>0</v>
      </c>
      <c r="S21" s="318">
        <f>+ｽ.有害廃油!$P$12</f>
        <v>0</v>
      </c>
      <c r="T21" s="318">
        <f>+ｾ.有害汚泥!$P$12</f>
        <v>0</v>
      </c>
      <c r="U21" s="318">
        <f>+ｿ.有害廃酸!$P$12</f>
        <v>0</v>
      </c>
      <c r="V21" s="318">
        <f>+ﾀ.有害廃ｱﾙｶﾘ!$P$12</f>
        <v>0</v>
      </c>
      <c r="W21" s="318">
        <f>+ﾁ.廃水銀等!$P$12</f>
        <v>0</v>
      </c>
      <c r="X21" s="319">
        <f t="shared" si="2"/>
        <v>0</v>
      </c>
    </row>
    <row r="22" spans="2:24" ht="24" customHeight="1">
      <c r="B22" s="154"/>
      <c r="C22" s="113"/>
      <c r="D22" s="112" t="s">
        <v>348</v>
      </c>
      <c r="E22" s="644" t="s">
        <v>349</v>
      </c>
      <c r="F22" s="645"/>
      <c r="G22" s="320">
        <f>+ｱ.特管廃油!$P$15</f>
        <v>0</v>
      </c>
      <c r="H22" s="320">
        <f>+ｲ.特管廃酸!$P$15</f>
        <v>0</v>
      </c>
      <c r="I22" s="320">
        <f>+ｳ.特管廃ｱﾙｶﾘ!$P$15</f>
        <v>0</v>
      </c>
      <c r="J22" s="320">
        <f>+ｴ.感染性廃棄物!$P$15</f>
        <v>0</v>
      </c>
      <c r="K22" s="320">
        <f>+ｵ.廃PCB等!$P$15</f>
        <v>0</v>
      </c>
      <c r="L22" s="320">
        <f>+ｶ.PCB汚染物!$P$15</f>
        <v>0</v>
      </c>
      <c r="M22" s="320">
        <f>+ｷ.PCB処理物!$P$15</f>
        <v>0</v>
      </c>
      <c r="N22" s="320">
        <f>+ｸ.指定下水汚泥!$P$15</f>
        <v>0</v>
      </c>
      <c r="O22" s="320">
        <f>+ｹ.有害鉱さい!$P$15</f>
        <v>0</v>
      </c>
      <c r="P22" s="320">
        <f>+ｺ.廃石綿等!$P$15</f>
        <v>0</v>
      </c>
      <c r="Q22" s="320">
        <f>+ｻ.有害ばいじん!$P$15</f>
        <v>0</v>
      </c>
      <c r="R22" s="320">
        <f>+ｼ.有害燃え殻!$P$15</f>
        <v>0</v>
      </c>
      <c r="S22" s="320">
        <f>+ｽ.有害廃油!$P$15</f>
        <v>0</v>
      </c>
      <c r="T22" s="320">
        <f>+ｾ.有害汚泥!$P$15</f>
        <v>0</v>
      </c>
      <c r="U22" s="320">
        <f>+ｿ.有害廃酸!$P$15</f>
        <v>0</v>
      </c>
      <c r="V22" s="320">
        <f>+ﾀ.有害廃ｱﾙｶﾘ!$P$15</f>
        <v>0</v>
      </c>
      <c r="W22" s="320">
        <f>+ﾁ.廃水銀等!$P$15</f>
        <v>0</v>
      </c>
      <c r="X22" s="321">
        <f t="shared" si="2"/>
        <v>0</v>
      </c>
    </row>
    <row r="23" spans="2:24" ht="24" customHeight="1">
      <c r="B23" s="154"/>
      <c r="C23" s="113"/>
      <c r="D23" s="351" t="s">
        <v>350</v>
      </c>
      <c r="E23" s="640" t="s">
        <v>351</v>
      </c>
      <c r="F23" s="641"/>
      <c r="G23" s="322">
        <f>+ｱ.特管廃油!$P$18</f>
        <v>0</v>
      </c>
      <c r="H23" s="322">
        <f>+ｲ.特管廃酸!$P$18</f>
        <v>0</v>
      </c>
      <c r="I23" s="322">
        <f>+ｳ.特管廃ｱﾙｶﾘ!$P$18</f>
        <v>0</v>
      </c>
      <c r="J23" s="322">
        <f>+ｴ.感染性廃棄物!$P$18</f>
        <v>0</v>
      </c>
      <c r="K23" s="322">
        <f>+ｵ.廃PCB等!$P$18</f>
        <v>0</v>
      </c>
      <c r="L23" s="322">
        <f>+ｶ.PCB汚染物!$P$18</f>
        <v>0</v>
      </c>
      <c r="M23" s="322">
        <f>+ｷ.PCB処理物!$P$18</f>
        <v>0</v>
      </c>
      <c r="N23" s="322">
        <f>+ｸ.指定下水汚泥!$P$18</f>
        <v>0</v>
      </c>
      <c r="O23" s="322">
        <f>+ｹ.有害鉱さい!$P$18</f>
        <v>0</v>
      </c>
      <c r="P23" s="322">
        <f>+ｺ.廃石綿等!$P$18</f>
        <v>0</v>
      </c>
      <c r="Q23" s="322">
        <f>+ｻ.有害ばいじん!$P$18</f>
        <v>0</v>
      </c>
      <c r="R23" s="322">
        <f>+ｼ.有害燃え殻!$P$18</f>
        <v>0</v>
      </c>
      <c r="S23" s="322">
        <f>+ｽ.有害廃油!$P$18</f>
        <v>0</v>
      </c>
      <c r="T23" s="322">
        <f>+ｾ.有害汚泥!$P$18</f>
        <v>0</v>
      </c>
      <c r="U23" s="322">
        <f>+ｿ.有害廃酸!$P$18</f>
        <v>0</v>
      </c>
      <c r="V23" s="322">
        <f>+ﾀ.有害廃ｱﾙｶﾘ!$P$18</f>
        <v>0</v>
      </c>
      <c r="W23" s="322">
        <f>+ﾁ.廃水銀等!$P$18</f>
        <v>0</v>
      </c>
      <c r="X23" s="323">
        <f t="shared" si="2"/>
        <v>0</v>
      </c>
    </row>
    <row r="24" spans="2:24" ht="24" customHeight="1">
      <c r="B24" s="154"/>
      <c r="C24" s="113"/>
      <c r="D24" s="183"/>
      <c r="E24" s="184" t="s">
        <v>352</v>
      </c>
      <c r="F24" s="185" t="s">
        <v>353</v>
      </c>
      <c r="G24" s="324">
        <f>+ｱ.特管廃油!$P$21</f>
        <v>0</v>
      </c>
      <c r="H24" s="324">
        <f>+ｲ.特管廃酸!$P$21</f>
        <v>0</v>
      </c>
      <c r="I24" s="324">
        <f>+ｳ.特管廃ｱﾙｶﾘ!$P$21</f>
        <v>0</v>
      </c>
      <c r="J24" s="324">
        <f>+ｴ.感染性廃棄物!$P$21</f>
        <v>0</v>
      </c>
      <c r="K24" s="324">
        <f>+ｵ.廃PCB等!$P$21</f>
        <v>0</v>
      </c>
      <c r="L24" s="324">
        <f>+ｶ.PCB汚染物!$P$21</f>
        <v>0</v>
      </c>
      <c r="M24" s="324">
        <f>+ｷ.PCB処理物!$P$21</f>
        <v>0</v>
      </c>
      <c r="N24" s="324">
        <f>+ｸ.指定下水汚泥!$P$21</f>
        <v>0</v>
      </c>
      <c r="O24" s="324">
        <f>+ｹ.有害鉱さい!$P$21</f>
        <v>0</v>
      </c>
      <c r="P24" s="324">
        <f>+ｺ.廃石綿等!$P$21</f>
        <v>0</v>
      </c>
      <c r="Q24" s="324">
        <f>+ｻ.有害ばいじん!$P$21</f>
        <v>0</v>
      </c>
      <c r="R24" s="324">
        <f>+ｼ.有害燃え殻!$P$21</f>
        <v>0</v>
      </c>
      <c r="S24" s="324">
        <f>+ｽ.有害廃油!$P$21</f>
        <v>0</v>
      </c>
      <c r="T24" s="324">
        <f>+ｾ.有害汚泥!$P$21</f>
        <v>0</v>
      </c>
      <c r="U24" s="324">
        <f>+ｿ.有害廃酸!$P$21</f>
        <v>0</v>
      </c>
      <c r="V24" s="324">
        <f>+ﾀ.有害廃ｱﾙｶﾘ!$P$21</f>
        <v>0</v>
      </c>
      <c r="W24" s="324">
        <f>+ﾁ.廃水銀等!$P$21</f>
        <v>0</v>
      </c>
      <c r="X24" s="325">
        <f t="shared" si="2"/>
        <v>0</v>
      </c>
    </row>
    <row r="25" spans="2:24" ht="24" customHeight="1">
      <c r="B25" s="154"/>
      <c r="C25" s="113"/>
      <c r="D25" s="159" t="s">
        <v>238</v>
      </c>
      <c r="E25" s="642" t="s">
        <v>354</v>
      </c>
      <c r="F25" s="643"/>
      <c r="G25" s="326">
        <f>+ｱ.特管廃油!$P$24</f>
        <v>0</v>
      </c>
      <c r="H25" s="326">
        <f>+ｲ.特管廃酸!$P$24</f>
        <v>0</v>
      </c>
      <c r="I25" s="326">
        <f>+ｳ.特管廃ｱﾙｶﾘ!$P$24</f>
        <v>0</v>
      </c>
      <c r="J25" s="326">
        <f>+ｴ.感染性廃棄物!$P$24</f>
        <v>0</v>
      </c>
      <c r="K25" s="326">
        <f>+ｵ.廃PCB等!$P$24</f>
        <v>0</v>
      </c>
      <c r="L25" s="326">
        <f>+ｶ.PCB汚染物!$P$24</f>
        <v>0</v>
      </c>
      <c r="M25" s="326">
        <f>+ｷ.PCB処理物!$P$24</f>
        <v>0</v>
      </c>
      <c r="N25" s="326">
        <f>+ｸ.指定下水汚泥!$P$24</f>
        <v>0</v>
      </c>
      <c r="O25" s="326">
        <f>+ｹ.有害鉱さい!$P$24</f>
        <v>0</v>
      </c>
      <c r="P25" s="326">
        <f>+ｺ.廃石綿等!$P$24</f>
        <v>0</v>
      </c>
      <c r="Q25" s="326">
        <f>+ｻ.有害ばいじん!$P$24</f>
        <v>0</v>
      </c>
      <c r="R25" s="326">
        <f>+ｼ.有害燃え殻!$P$24</f>
        <v>0</v>
      </c>
      <c r="S25" s="326">
        <f>+ｽ.有害廃油!$P$24</f>
        <v>0</v>
      </c>
      <c r="T25" s="326">
        <f>+ｾ.有害汚泥!$P$24</f>
        <v>0</v>
      </c>
      <c r="U25" s="326">
        <f>+ｿ.有害廃酸!$P$24</f>
        <v>0</v>
      </c>
      <c r="V25" s="326">
        <f>+ﾀ.有害廃ｱﾙｶﾘ!$P$24</f>
        <v>0</v>
      </c>
      <c r="W25" s="326">
        <f>+ﾁ.廃水銀等!$P$24</f>
        <v>0</v>
      </c>
      <c r="X25" s="327">
        <f t="shared" si="2"/>
        <v>0</v>
      </c>
    </row>
    <row r="26" spans="2:24" ht="24" customHeight="1">
      <c r="B26" s="154"/>
      <c r="C26" s="659" t="s">
        <v>355</v>
      </c>
      <c r="D26" s="357" t="s">
        <v>220</v>
      </c>
      <c r="E26" s="652" t="s">
        <v>356</v>
      </c>
      <c r="F26" s="653"/>
      <c r="G26" s="328">
        <f>+G28+G29+G30+G31</f>
        <v>0</v>
      </c>
      <c r="H26" s="328">
        <f t="shared" ref="H26:V26" si="3">+H28+H29+H30+H31</f>
        <v>0</v>
      </c>
      <c r="I26" s="328">
        <f t="shared" si="3"/>
        <v>0</v>
      </c>
      <c r="J26" s="328">
        <f t="shared" si="3"/>
        <v>0</v>
      </c>
      <c r="K26" s="328">
        <f t="shared" si="3"/>
        <v>0</v>
      </c>
      <c r="L26" s="328">
        <f t="shared" si="3"/>
        <v>0</v>
      </c>
      <c r="M26" s="328">
        <f t="shared" si="3"/>
        <v>0</v>
      </c>
      <c r="N26" s="328">
        <f t="shared" si="3"/>
        <v>0</v>
      </c>
      <c r="O26" s="328">
        <f t="shared" si="3"/>
        <v>0</v>
      </c>
      <c r="P26" s="328">
        <f t="shared" si="3"/>
        <v>0</v>
      </c>
      <c r="Q26" s="328">
        <f t="shared" si="3"/>
        <v>0</v>
      </c>
      <c r="R26" s="328">
        <f t="shared" si="3"/>
        <v>0</v>
      </c>
      <c r="S26" s="328">
        <f t="shared" si="3"/>
        <v>0</v>
      </c>
      <c r="T26" s="328">
        <f t="shared" si="3"/>
        <v>0</v>
      </c>
      <c r="U26" s="328">
        <f t="shared" si="3"/>
        <v>0</v>
      </c>
      <c r="V26" s="328">
        <f t="shared" si="3"/>
        <v>0</v>
      </c>
      <c r="W26" s="328">
        <f>+W28+W29+W30+W31</f>
        <v>0</v>
      </c>
      <c r="X26" s="329">
        <f t="shared" si="2"/>
        <v>0</v>
      </c>
    </row>
    <row r="27" spans="2:24" ht="24" customHeight="1">
      <c r="B27" s="154"/>
      <c r="C27" s="659"/>
      <c r="D27" s="159" t="s">
        <v>231</v>
      </c>
      <c r="E27" s="652" t="s">
        <v>357</v>
      </c>
      <c r="F27" s="653"/>
      <c r="G27" s="328">
        <f t="shared" ref="G27:V27" si="4">+G23-G26</f>
        <v>0</v>
      </c>
      <c r="H27" s="328">
        <f t="shared" si="4"/>
        <v>0</v>
      </c>
      <c r="I27" s="328">
        <f t="shared" si="4"/>
        <v>0</v>
      </c>
      <c r="J27" s="328">
        <f t="shared" si="4"/>
        <v>0</v>
      </c>
      <c r="K27" s="328">
        <f t="shared" si="4"/>
        <v>0</v>
      </c>
      <c r="L27" s="328">
        <f t="shared" si="4"/>
        <v>0</v>
      </c>
      <c r="M27" s="328">
        <f t="shared" si="4"/>
        <v>0</v>
      </c>
      <c r="N27" s="328">
        <f t="shared" si="4"/>
        <v>0</v>
      </c>
      <c r="O27" s="328">
        <f t="shared" si="4"/>
        <v>0</v>
      </c>
      <c r="P27" s="328">
        <f t="shared" si="4"/>
        <v>0</v>
      </c>
      <c r="Q27" s="328">
        <f t="shared" si="4"/>
        <v>0</v>
      </c>
      <c r="R27" s="328">
        <f t="shared" si="4"/>
        <v>0</v>
      </c>
      <c r="S27" s="328">
        <f t="shared" si="4"/>
        <v>0</v>
      </c>
      <c r="T27" s="328">
        <f t="shared" si="4"/>
        <v>0</v>
      </c>
      <c r="U27" s="328">
        <f t="shared" si="4"/>
        <v>0</v>
      </c>
      <c r="V27" s="328">
        <f t="shared" si="4"/>
        <v>0</v>
      </c>
      <c r="W27" s="328">
        <f>+W23-W26</f>
        <v>0</v>
      </c>
      <c r="X27" s="329">
        <f t="shared" si="2"/>
        <v>0</v>
      </c>
    </row>
    <row r="28" spans="2:24" ht="25.5" customHeight="1">
      <c r="B28" s="154"/>
      <c r="C28" s="660"/>
      <c r="D28" s="656" t="s">
        <v>358</v>
      </c>
      <c r="E28" s="355" t="s">
        <v>199</v>
      </c>
      <c r="F28" s="244" t="s">
        <v>359</v>
      </c>
      <c r="G28" s="320">
        <f>+ｱ.特管廃油!$AH$9</f>
        <v>0</v>
      </c>
      <c r="H28" s="320">
        <f>+ｲ.特管廃酸!$AH$9</f>
        <v>0</v>
      </c>
      <c r="I28" s="320">
        <f>+ｳ.特管廃ｱﾙｶﾘ!$AH$9</f>
        <v>0</v>
      </c>
      <c r="J28" s="320">
        <f>+ｴ.感染性廃棄物!$AH$9</f>
        <v>0</v>
      </c>
      <c r="K28" s="320">
        <f>+ｵ.廃PCB等!$AH$9</f>
        <v>0</v>
      </c>
      <c r="L28" s="320">
        <f>+ｶ.PCB汚染物!$AH$9</f>
        <v>0</v>
      </c>
      <c r="M28" s="320">
        <f>+ｷ.PCB処理物!$AH$9</f>
        <v>0</v>
      </c>
      <c r="N28" s="320">
        <f>+ｸ.指定下水汚泥!$AH$9</f>
        <v>0</v>
      </c>
      <c r="O28" s="320">
        <f>+ｹ.有害鉱さい!$AH$9</f>
        <v>0</v>
      </c>
      <c r="P28" s="320">
        <f>+ｺ.廃石綿等!$AH$9</f>
        <v>0</v>
      </c>
      <c r="Q28" s="320">
        <f>+ｻ.有害ばいじん!$AH$9</f>
        <v>0</v>
      </c>
      <c r="R28" s="320">
        <f>+ｼ.有害燃え殻!$AH$9</f>
        <v>0</v>
      </c>
      <c r="S28" s="320">
        <f>+ｽ.有害廃油!$AH$9</f>
        <v>0</v>
      </c>
      <c r="T28" s="320">
        <f>+ｾ.有害汚泥!$AH$9</f>
        <v>0</v>
      </c>
      <c r="U28" s="320">
        <f>+ｿ.有害廃酸!$AH$9</f>
        <v>0</v>
      </c>
      <c r="V28" s="320">
        <f>+ﾀ.有害廃ｱﾙｶﾘ!$AH$9</f>
        <v>0</v>
      </c>
      <c r="W28" s="320">
        <f>+ﾁ.廃水銀等!$AH$9</f>
        <v>0</v>
      </c>
      <c r="X28" s="321">
        <f t="shared" si="2"/>
        <v>0</v>
      </c>
    </row>
    <row r="29" spans="2:24" ht="25.5" customHeight="1">
      <c r="B29" s="154"/>
      <c r="C29" s="660"/>
      <c r="D29" s="657"/>
      <c r="E29" s="159" t="s">
        <v>209</v>
      </c>
      <c r="F29" s="197" t="s">
        <v>360</v>
      </c>
      <c r="G29" s="320">
        <f>+ｱ.特管廃油!$AH$12</f>
        <v>0</v>
      </c>
      <c r="H29" s="320">
        <f>+ｲ.特管廃酸!$AH$12</f>
        <v>0</v>
      </c>
      <c r="I29" s="320">
        <f>+ｳ.特管廃ｱﾙｶﾘ!$AH$12</f>
        <v>0</v>
      </c>
      <c r="J29" s="320">
        <f>+ｴ.感染性廃棄物!$AH$12</f>
        <v>0</v>
      </c>
      <c r="K29" s="320">
        <f>+ｵ.廃PCB等!$AH$12</f>
        <v>0</v>
      </c>
      <c r="L29" s="320">
        <f>+ｶ.PCB汚染物!$AH$12</f>
        <v>0</v>
      </c>
      <c r="M29" s="320">
        <f>+ｷ.PCB処理物!$AH$12</f>
        <v>0</v>
      </c>
      <c r="N29" s="320">
        <f>+ｸ.指定下水汚泥!$AH$12</f>
        <v>0</v>
      </c>
      <c r="O29" s="320">
        <f>+ｹ.有害鉱さい!$AH$12</f>
        <v>0</v>
      </c>
      <c r="P29" s="320">
        <f>+ｺ.廃石綿等!$AH$12</f>
        <v>0</v>
      </c>
      <c r="Q29" s="320">
        <f>+ｻ.有害ばいじん!$AH$12</f>
        <v>0</v>
      </c>
      <c r="R29" s="320">
        <f>+ｼ.有害燃え殻!$AH$12</f>
        <v>0</v>
      </c>
      <c r="S29" s="320">
        <f>+ｽ.有害廃油!$AH$12</f>
        <v>0</v>
      </c>
      <c r="T29" s="320">
        <f>+ｾ.有害汚泥!$AH$12</f>
        <v>0</v>
      </c>
      <c r="U29" s="320">
        <f>+ｿ.有害廃酸!$AH$12</f>
        <v>0</v>
      </c>
      <c r="V29" s="320">
        <f>+ﾀ.有害廃ｱﾙｶﾘ!$AH$12</f>
        <v>0</v>
      </c>
      <c r="W29" s="320">
        <f>+ﾁ.廃水銀等!$AH$12</f>
        <v>0</v>
      </c>
      <c r="X29" s="321">
        <f t="shared" si="2"/>
        <v>0</v>
      </c>
    </row>
    <row r="30" spans="2:24" ht="24.4" customHeight="1">
      <c r="B30" s="156" t="s">
        <v>334</v>
      </c>
      <c r="C30" s="660"/>
      <c r="D30" s="658"/>
      <c r="E30" s="159" t="s">
        <v>361</v>
      </c>
      <c r="F30" s="356" t="s">
        <v>362</v>
      </c>
      <c r="G30" s="330">
        <f>+ｱ.特管廃油!$AH$15</f>
        <v>0</v>
      </c>
      <c r="H30" s="330">
        <f>+ｲ.特管廃酸!$AH$15</f>
        <v>0</v>
      </c>
      <c r="I30" s="330">
        <f>+ｳ.特管廃ｱﾙｶﾘ!$AH$15</f>
        <v>0</v>
      </c>
      <c r="J30" s="330">
        <f>+ｴ.感染性廃棄物!$AH$15</f>
        <v>0</v>
      </c>
      <c r="K30" s="330">
        <f>+ｵ.廃PCB等!$AH$15</f>
        <v>0</v>
      </c>
      <c r="L30" s="330">
        <f>+ｶ.PCB汚染物!$AH$15</f>
        <v>0</v>
      </c>
      <c r="M30" s="330">
        <f>+ｷ.PCB処理物!$AH$15</f>
        <v>0</v>
      </c>
      <c r="N30" s="330">
        <f>+ｸ.指定下水汚泥!$AH$15</f>
        <v>0</v>
      </c>
      <c r="O30" s="330">
        <f>+ｹ.有害鉱さい!$AH$15</f>
        <v>0</v>
      </c>
      <c r="P30" s="330">
        <f>+ｺ.廃石綿等!$AH$15</f>
        <v>0</v>
      </c>
      <c r="Q30" s="330">
        <f>+ｻ.有害ばいじん!$AH$15</f>
        <v>0</v>
      </c>
      <c r="R30" s="330">
        <f>+ｼ.有害燃え殻!$AH$15</f>
        <v>0</v>
      </c>
      <c r="S30" s="330">
        <f>+ｽ.有害廃油!$AH$15</f>
        <v>0</v>
      </c>
      <c r="T30" s="330">
        <f>+ｾ.有害汚泥!$AH$15</f>
        <v>0</v>
      </c>
      <c r="U30" s="330">
        <f>+ｿ.有害廃酸!$AH$15</f>
        <v>0</v>
      </c>
      <c r="V30" s="330">
        <f>+ﾀ.有害廃ｱﾙｶﾘ!$AH$15</f>
        <v>0</v>
      </c>
      <c r="W30" s="330">
        <f>+ﾁ.廃水銀等!$AH$15</f>
        <v>0</v>
      </c>
      <c r="X30" s="331">
        <f t="shared" si="2"/>
        <v>0</v>
      </c>
    </row>
    <row r="31" spans="2:24" ht="24" customHeight="1">
      <c r="B31" s="156" t="s">
        <v>336</v>
      </c>
      <c r="C31" s="660"/>
      <c r="D31" s="112" t="s">
        <v>223</v>
      </c>
      <c r="E31" s="652" t="s">
        <v>363</v>
      </c>
      <c r="F31" s="653"/>
      <c r="G31" s="328">
        <f t="shared" ref="G31:V31" si="5">+G32+G36</f>
        <v>0</v>
      </c>
      <c r="H31" s="328">
        <f t="shared" si="5"/>
        <v>0</v>
      </c>
      <c r="I31" s="328">
        <f t="shared" si="5"/>
        <v>0</v>
      </c>
      <c r="J31" s="328">
        <f t="shared" si="5"/>
        <v>0</v>
      </c>
      <c r="K31" s="328">
        <f t="shared" si="5"/>
        <v>0</v>
      </c>
      <c r="L31" s="328">
        <f t="shared" si="5"/>
        <v>0</v>
      </c>
      <c r="M31" s="328">
        <f t="shared" si="5"/>
        <v>0</v>
      </c>
      <c r="N31" s="328">
        <f t="shared" si="5"/>
        <v>0</v>
      </c>
      <c r="O31" s="328">
        <f t="shared" si="5"/>
        <v>0</v>
      </c>
      <c r="P31" s="328">
        <f t="shared" si="5"/>
        <v>0</v>
      </c>
      <c r="Q31" s="328">
        <f t="shared" si="5"/>
        <v>0</v>
      </c>
      <c r="R31" s="328">
        <f t="shared" si="5"/>
        <v>0</v>
      </c>
      <c r="S31" s="328">
        <f t="shared" si="5"/>
        <v>0</v>
      </c>
      <c r="T31" s="328">
        <f t="shared" si="5"/>
        <v>0</v>
      </c>
      <c r="U31" s="328">
        <f t="shared" si="5"/>
        <v>0</v>
      </c>
      <c r="V31" s="328">
        <f t="shared" si="5"/>
        <v>0</v>
      </c>
      <c r="W31" s="328">
        <f>+W32+W36</f>
        <v>0</v>
      </c>
      <c r="X31" s="329">
        <f t="shared" si="2"/>
        <v>0</v>
      </c>
    </row>
    <row r="32" spans="2:24" ht="24" customHeight="1">
      <c r="B32" s="156">
        <v>6</v>
      </c>
      <c r="C32" s="113"/>
      <c r="D32" s="195"/>
      <c r="E32" s="190" t="s">
        <v>364</v>
      </c>
      <c r="F32" s="352"/>
      <c r="G32" s="332">
        <f t="shared" ref="G32:V32" si="6">SUM(G33:G35)</f>
        <v>0</v>
      </c>
      <c r="H32" s="332">
        <f t="shared" si="6"/>
        <v>0</v>
      </c>
      <c r="I32" s="332">
        <f t="shared" si="6"/>
        <v>0</v>
      </c>
      <c r="J32" s="332">
        <f t="shared" si="6"/>
        <v>0</v>
      </c>
      <c r="K32" s="332">
        <f t="shared" si="6"/>
        <v>0</v>
      </c>
      <c r="L32" s="332">
        <f t="shared" si="6"/>
        <v>0</v>
      </c>
      <c r="M32" s="332">
        <f t="shared" si="6"/>
        <v>0</v>
      </c>
      <c r="N32" s="332">
        <f t="shared" si="6"/>
        <v>0</v>
      </c>
      <c r="O32" s="332">
        <f t="shared" si="6"/>
        <v>0</v>
      </c>
      <c r="P32" s="332">
        <f t="shared" si="6"/>
        <v>0</v>
      </c>
      <c r="Q32" s="332">
        <f t="shared" si="6"/>
        <v>0</v>
      </c>
      <c r="R32" s="332">
        <f t="shared" si="6"/>
        <v>0</v>
      </c>
      <c r="S32" s="332">
        <f t="shared" si="6"/>
        <v>0</v>
      </c>
      <c r="T32" s="332">
        <f t="shared" si="6"/>
        <v>0</v>
      </c>
      <c r="U32" s="332">
        <f t="shared" si="6"/>
        <v>0</v>
      </c>
      <c r="V32" s="332">
        <f t="shared" si="6"/>
        <v>0</v>
      </c>
      <c r="W32" s="332">
        <f>SUM(W33:W35)</f>
        <v>0</v>
      </c>
      <c r="X32" s="333">
        <f t="shared" si="2"/>
        <v>0</v>
      </c>
    </row>
    <row r="33" spans="2:24" ht="24" customHeight="1">
      <c r="B33" s="156" t="s">
        <v>339</v>
      </c>
      <c r="C33" s="113"/>
      <c r="D33" s="193"/>
      <c r="E33" s="188"/>
      <c r="F33" s="186" t="s">
        <v>365</v>
      </c>
      <c r="G33" s="334">
        <f>+ｱ.特管廃油!$AU$16</f>
        <v>0</v>
      </c>
      <c r="H33" s="334">
        <f>+ｲ.特管廃酸!$AU$16</f>
        <v>0</v>
      </c>
      <c r="I33" s="334">
        <f>+ｳ.特管廃ｱﾙｶﾘ!$AU$16</f>
        <v>0</v>
      </c>
      <c r="J33" s="334">
        <f>+ｴ.感染性廃棄物!$AU$16</f>
        <v>0</v>
      </c>
      <c r="K33" s="334">
        <f>+ｵ.廃PCB等!$AU$16</f>
        <v>0</v>
      </c>
      <c r="L33" s="334">
        <f>+ｶ.PCB汚染物!$AU$16</f>
        <v>0</v>
      </c>
      <c r="M33" s="334">
        <f>+ｷ.PCB処理物!$AU$16</f>
        <v>0</v>
      </c>
      <c r="N33" s="334">
        <f>+ｸ.指定下水汚泥!$AU$16</f>
        <v>0</v>
      </c>
      <c r="O33" s="334">
        <f>+ｹ.有害鉱さい!$AU$16</f>
        <v>0</v>
      </c>
      <c r="P33" s="334">
        <f>+ｺ.廃石綿等!$AU$16</f>
        <v>0</v>
      </c>
      <c r="Q33" s="334">
        <f>+ｻ.有害ばいじん!$AU$16</f>
        <v>0</v>
      </c>
      <c r="R33" s="334">
        <f>+ｼ.有害燃え殻!$AU$16</f>
        <v>0</v>
      </c>
      <c r="S33" s="334">
        <f>+ｽ.有害廃油!$AU$16</f>
        <v>0</v>
      </c>
      <c r="T33" s="334">
        <f>+ｾ.有害汚泥!$AU$16</f>
        <v>0</v>
      </c>
      <c r="U33" s="334">
        <f>+ｿ.有害廃酸!$AU$16</f>
        <v>0</v>
      </c>
      <c r="V33" s="334">
        <f>+ﾀ.有害廃ｱﾙｶﾘ!$AU$16</f>
        <v>0</v>
      </c>
      <c r="W33" s="334">
        <f>+ﾁ.廃水銀等!$AU$16</f>
        <v>0</v>
      </c>
      <c r="X33" s="335">
        <f t="shared" si="2"/>
        <v>0</v>
      </c>
    </row>
    <row r="34" spans="2:24" ht="24" customHeight="1">
      <c r="B34" s="156" t="s">
        <v>341</v>
      </c>
      <c r="C34" s="113"/>
      <c r="D34" s="193"/>
      <c r="E34" s="188"/>
      <c r="F34" s="186" t="s">
        <v>366</v>
      </c>
      <c r="G34" s="334">
        <f>+ｱ.特管廃油!$AU$17</f>
        <v>0</v>
      </c>
      <c r="H34" s="334">
        <f>+ｲ.特管廃酸!$AU$17</f>
        <v>0</v>
      </c>
      <c r="I34" s="334">
        <f>+ｳ.特管廃ｱﾙｶﾘ!$AU$17</f>
        <v>0</v>
      </c>
      <c r="J34" s="334">
        <f>+ｴ.感染性廃棄物!$AU$17</f>
        <v>0</v>
      </c>
      <c r="K34" s="334">
        <f>+ｵ.廃PCB等!$AU$17</f>
        <v>0</v>
      </c>
      <c r="L34" s="334">
        <f>+ｶ.PCB汚染物!$AU$17</f>
        <v>0</v>
      </c>
      <c r="M34" s="334">
        <f>+ｷ.PCB処理物!$AU$17</f>
        <v>0</v>
      </c>
      <c r="N34" s="334">
        <f>+ｸ.指定下水汚泥!$AU$17</f>
        <v>0</v>
      </c>
      <c r="O34" s="334">
        <f>+ｹ.有害鉱さい!$AU$17</f>
        <v>0</v>
      </c>
      <c r="P34" s="334">
        <f>+ｺ.廃石綿等!$AU$17</f>
        <v>0</v>
      </c>
      <c r="Q34" s="334">
        <f>+ｻ.有害ばいじん!$AU$17</f>
        <v>0</v>
      </c>
      <c r="R34" s="334">
        <f>+ｼ.有害燃え殻!$AU$17</f>
        <v>0</v>
      </c>
      <c r="S34" s="334">
        <f>+ｽ.有害廃油!$AU$17</f>
        <v>0</v>
      </c>
      <c r="T34" s="334">
        <f>+ｾ.有害汚泥!$AU$17</f>
        <v>0</v>
      </c>
      <c r="U34" s="334">
        <f>+ｿ.有害廃酸!$AU$17</f>
        <v>0</v>
      </c>
      <c r="V34" s="334">
        <f>+ﾀ.有害廃ｱﾙｶﾘ!$AU$17</f>
        <v>0</v>
      </c>
      <c r="W34" s="334">
        <f>+ﾁ.廃水銀等!$AU$17</f>
        <v>0</v>
      </c>
      <c r="X34" s="335">
        <f t="shared" si="2"/>
        <v>0</v>
      </c>
    </row>
    <row r="35" spans="2:24" ht="24" customHeight="1">
      <c r="B35" s="156" t="s">
        <v>367</v>
      </c>
      <c r="C35" s="113"/>
      <c r="D35" s="193"/>
      <c r="E35" s="189"/>
      <c r="F35" s="186" t="s">
        <v>368</v>
      </c>
      <c r="G35" s="334">
        <f>+ｱ.特管廃油!$AU$18</f>
        <v>0</v>
      </c>
      <c r="H35" s="334">
        <f>+ｲ.特管廃酸!$AU$18</f>
        <v>0</v>
      </c>
      <c r="I35" s="334">
        <f>+ｳ.特管廃ｱﾙｶﾘ!$AU$18</f>
        <v>0</v>
      </c>
      <c r="J35" s="334">
        <f>+ｴ.感染性廃棄物!$AU$18</f>
        <v>0</v>
      </c>
      <c r="K35" s="334">
        <f>+ｵ.廃PCB等!$AU$18</f>
        <v>0</v>
      </c>
      <c r="L35" s="334">
        <f>+ｶ.PCB汚染物!$AU$18</f>
        <v>0</v>
      </c>
      <c r="M35" s="334">
        <f>+ｷ.PCB処理物!$AU$18</f>
        <v>0</v>
      </c>
      <c r="N35" s="334">
        <f>+ｸ.指定下水汚泥!$AU$18</f>
        <v>0</v>
      </c>
      <c r="O35" s="334">
        <f>+ｹ.有害鉱さい!$AU$18</f>
        <v>0</v>
      </c>
      <c r="P35" s="334">
        <f>+ｺ.廃石綿等!$AU$18</f>
        <v>0</v>
      </c>
      <c r="Q35" s="334">
        <f>+ｻ.有害ばいじん!$AU$18</f>
        <v>0</v>
      </c>
      <c r="R35" s="334">
        <f>+ｼ.有害燃え殻!$AU$18</f>
        <v>0</v>
      </c>
      <c r="S35" s="334">
        <f>+ｽ.有害廃油!$AU$18</f>
        <v>0</v>
      </c>
      <c r="T35" s="334">
        <f>+ｾ.有害汚泥!$AU$18</f>
        <v>0</v>
      </c>
      <c r="U35" s="334">
        <f>+ｿ.有害廃酸!$AU$18</f>
        <v>0</v>
      </c>
      <c r="V35" s="334">
        <f>+ﾀ.有害廃ｱﾙｶﾘ!$AU$18</f>
        <v>0</v>
      </c>
      <c r="W35" s="334">
        <f>+ﾁ.廃水銀等!$AU$18</f>
        <v>0</v>
      </c>
      <c r="X35" s="335">
        <f t="shared" si="2"/>
        <v>0</v>
      </c>
    </row>
    <row r="36" spans="2:24" ht="24" customHeight="1" thickBot="1">
      <c r="B36" s="156" t="s">
        <v>369</v>
      </c>
      <c r="C36" s="198"/>
      <c r="D36" s="199"/>
      <c r="E36" s="200" t="s">
        <v>370</v>
      </c>
      <c r="F36" s="353"/>
      <c r="G36" s="336">
        <f>+ｱ.特管廃油!$AO$21</f>
        <v>0</v>
      </c>
      <c r="H36" s="336">
        <f>+ｲ.特管廃酸!$AO$21</f>
        <v>0</v>
      </c>
      <c r="I36" s="336">
        <f>+ｳ.特管廃ｱﾙｶﾘ!$AO$21</f>
        <v>0</v>
      </c>
      <c r="J36" s="336">
        <f>+ｴ.感染性廃棄物!$AO$21</f>
        <v>0</v>
      </c>
      <c r="K36" s="336">
        <f>+ｵ.廃PCB等!$AO$21</f>
        <v>0</v>
      </c>
      <c r="L36" s="336">
        <f>+ｶ.PCB汚染物!$AO$21</f>
        <v>0</v>
      </c>
      <c r="M36" s="336">
        <f>+ｷ.PCB処理物!$AO$21</f>
        <v>0</v>
      </c>
      <c r="N36" s="336">
        <f>+ｸ.指定下水汚泥!$AO$21</f>
        <v>0</v>
      </c>
      <c r="O36" s="336">
        <f>+ｹ.有害鉱さい!$AO$21</f>
        <v>0</v>
      </c>
      <c r="P36" s="336">
        <f>+ｺ.廃石綿等!$AO$21</f>
        <v>0</v>
      </c>
      <c r="Q36" s="336">
        <f>+ｻ.有害ばいじん!$AO$21</f>
        <v>0</v>
      </c>
      <c r="R36" s="336">
        <f>+ｼ.有害燃え殻!$AO$21</f>
        <v>0</v>
      </c>
      <c r="S36" s="336">
        <f>+ｽ.有害廃油!$AO$21</f>
        <v>0</v>
      </c>
      <c r="T36" s="336">
        <f>+ｾ.有害汚泥!$AO$21</f>
        <v>0</v>
      </c>
      <c r="U36" s="336">
        <f>+ｿ.有害廃酸!$AO$21</f>
        <v>0</v>
      </c>
      <c r="V36" s="336">
        <f>+ﾀ.有害廃ｱﾙｶﾘ!$AO$21</f>
        <v>0</v>
      </c>
      <c r="W36" s="336">
        <f>+ﾁ.廃水銀等!$AO$21</f>
        <v>0</v>
      </c>
      <c r="X36" s="337">
        <f t="shared" si="2"/>
        <v>0</v>
      </c>
    </row>
    <row r="37" spans="2:24" ht="24" customHeight="1">
      <c r="B37" s="154"/>
      <c r="C37" s="654" t="s">
        <v>371</v>
      </c>
      <c r="D37" s="112" t="s">
        <v>246</v>
      </c>
      <c r="E37" s="661" t="s">
        <v>372</v>
      </c>
      <c r="F37" s="662"/>
      <c r="G37" s="338">
        <f t="shared" ref="G37:V37" si="7">+G38+G42</f>
        <v>521.63</v>
      </c>
      <c r="H37" s="338">
        <f t="shared" si="7"/>
        <v>0.7</v>
      </c>
      <c r="I37" s="338">
        <f t="shared" si="7"/>
        <v>2.81</v>
      </c>
      <c r="J37" s="338">
        <f t="shared" si="7"/>
        <v>0</v>
      </c>
      <c r="K37" s="338">
        <f t="shared" si="7"/>
        <v>0</v>
      </c>
      <c r="L37" s="338">
        <f t="shared" si="7"/>
        <v>0</v>
      </c>
      <c r="M37" s="338">
        <f t="shared" si="7"/>
        <v>0</v>
      </c>
      <c r="N37" s="338">
        <f t="shared" si="7"/>
        <v>0</v>
      </c>
      <c r="O37" s="338">
        <f t="shared" si="7"/>
        <v>0</v>
      </c>
      <c r="P37" s="338">
        <f t="shared" si="7"/>
        <v>0</v>
      </c>
      <c r="Q37" s="338">
        <f t="shared" si="7"/>
        <v>0</v>
      </c>
      <c r="R37" s="338">
        <f t="shared" si="7"/>
        <v>0</v>
      </c>
      <c r="S37" s="338">
        <f t="shared" si="7"/>
        <v>0.01</v>
      </c>
      <c r="T37" s="338">
        <f t="shared" si="7"/>
        <v>0.01</v>
      </c>
      <c r="U37" s="338">
        <f t="shared" si="7"/>
        <v>0.01</v>
      </c>
      <c r="V37" s="338">
        <f t="shared" si="7"/>
        <v>0.01</v>
      </c>
      <c r="W37" s="338">
        <f>+W38+W42</f>
        <v>0.01</v>
      </c>
      <c r="X37" s="339">
        <f t="shared" si="2"/>
        <v>525.18999999999994</v>
      </c>
    </row>
    <row r="38" spans="2:24" ht="24" customHeight="1">
      <c r="B38" s="154"/>
      <c r="C38" s="654"/>
      <c r="D38" s="192"/>
      <c r="E38" s="190" t="s">
        <v>373</v>
      </c>
      <c r="F38" s="352"/>
      <c r="G38" s="332">
        <f t="shared" ref="G38:V38" si="8">SUM(G39:G41)</f>
        <v>521.63</v>
      </c>
      <c r="H38" s="332">
        <f t="shared" si="8"/>
        <v>0.7</v>
      </c>
      <c r="I38" s="332">
        <f t="shared" si="8"/>
        <v>2.81</v>
      </c>
      <c r="J38" s="332">
        <f t="shared" si="8"/>
        <v>0</v>
      </c>
      <c r="K38" s="332">
        <f t="shared" si="8"/>
        <v>0</v>
      </c>
      <c r="L38" s="332">
        <f t="shared" si="8"/>
        <v>0</v>
      </c>
      <c r="M38" s="332">
        <f t="shared" si="8"/>
        <v>0</v>
      </c>
      <c r="N38" s="332">
        <f t="shared" si="8"/>
        <v>0</v>
      </c>
      <c r="O38" s="332">
        <f t="shared" si="8"/>
        <v>0</v>
      </c>
      <c r="P38" s="332">
        <f t="shared" si="8"/>
        <v>0</v>
      </c>
      <c r="Q38" s="332">
        <f t="shared" si="8"/>
        <v>0</v>
      </c>
      <c r="R38" s="332">
        <f t="shared" si="8"/>
        <v>0</v>
      </c>
      <c r="S38" s="332">
        <f t="shared" si="8"/>
        <v>0.01</v>
      </c>
      <c r="T38" s="332">
        <f t="shared" si="8"/>
        <v>0.01</v>
      </c>
      <c r="U38" s="332">
        <f t="shared" si="8"/>
        <v>0.01</v>
      </c>
      <c r="V38" s="332">
        <f t="shared" si="8"/>
        <v>0.01</v>
      </c>
      <c r="W38" s="332">
        <f>SUM(W39:W41)</f>
        <v>0.01</v>
      </c>
      <c r="X38" s="333">
        <f t="shared" si="2"/>
        <v>525.18999999999994</v>
      </c>
    </row>
    <row r="39" spans="2:24" ht="24" customHeight="1">
      <c r="B39" s="154"/>
      <c r="C39" s="654"/>
      <c r="D39" s="193"/>
      <c r="E39" s="188"/>
      <c r="F39" s="186" t="s">
        <v>365</v>
      </c>
      <c r="G39" s="334">
        <f>+ｱ.特管廃油!$AA$28</f>
        <v>521.63</v>
      </c>
      <c r="H39" s="334">
        <f>+ｲ.特管廃酸!$AA$28</f>
        <v>0.7</v>
      </c>
      <c r="I39" s="334">
        <f>+ｳ.特管廃ｱﾙｶﾘ!$AA$28</f>
        <v>2.81</v>
      </c>
      <c r="J39" s="334">
        <f>+ｴ.感染性廃棄物!$AA$28</f>
        <v>0</v>
      </c>
      <c r="K39" s="334">
        <f>+ｵ.廃PCB等!$AA$28</f>
        <v>0</v>
      </c>
      <c r="L39" s="334">
        <f>+ｶ.PCB汚染物!$AA$28</f>
        <v>0</v>
      </c>
      <c r="M39" s="334">
        <f>+ｷ.PCB処理物!$AA$28</f>
        <v>0</v>
      </c>
      <c r="N39" s="334">
        <f>+ｸ.指定下水汚泥!$AA$28</f>
        <v>0</v>
      </c>
      <c r="O39" s="334">
        <f>+ｹ.有害鉱さい!$AA$28</f>
        <v>0</v>
      </c>
      <c r="P39" s="334">
        <f>+ｺ.廃石綿等!$AA$28</f>
        <v>0</v>
      </c>
      <c r="Q39" s="334">
        <f>+ｻ.有害ばいじん!$AA$28</f>
        <v>0</v>
      </c>
      <c r="R39" s="334">
        <f>+ｼ.有害燃え殻!$AA$28</f>
        <v>0</v>
      </c>
      <c r="S39" s="334">
        <f>+ｽ.有害廃油!$AA$28</f>
        <v>0.01</v>
      </c>
      <c r="T39" s="334">
        <f>+ｾ.有害汚泥!$AA$28</f>
        <v>0.01</v>
      </c>
      <c r="U39" s="334">
        <f>+ｿ.有害廃酸!$AA$28</f>
        <v>0.01</v>
      </c>
      <c r="V39" s="334">
        <f>+ﾀ.有害廃ｱﾙｶﾘ!$AA$28</f>
        <v>0.01</v>
      </c>
      <c r="W39" s="334">
        <f>+ﾁ.廃水銀等!$AA$28</f>
        <v>0.01</v>
      </c>
      <c r="X39" s="335">
        <f t="shared" si="2"/>
        <v>525.18999999999994</v>
      </c>
    </row>
    <row r="40" spans="2:24" ht="24" customHeight="1">
      <c r="B40" s="154"/>
      <c r="C40" s="654"/>
      <c r="D40" s="193"/>
      <c r="E40" s="188"/>
      <c r="F40" s="186" t="s">
        <v>366</v>
      </c>
      <c r="G40" s="334">
        <f>+ｱ.特管廃油!$AA$29</f>
        <v>0</v>
      </c>
      <c r="H40" s="334">
        <f>+ｲ.特管廃酸!$AA$29</f>
        <v>0</v>
      </c>
      <c r="I40" s="334">
        <f>+ｳ.特管廃ｱﾙｶﾘ!$AA$29</f>
        <v>0</v>
      </c>
      <c r="J40" s="334">
        <f>+ｴ.感染性廃棄物!$AA$29</f>
        <v>0</v>
      </c>
      <c r="K40" s="334">
        <f>+ｵ.廃PCB等!$AA$29</f>
        <v>0</v>
      </c>
      <c r="L40" s="334">
        <f>+ｶ.PCB汚染物!$AA$29</f>
        <v>0</v>
      </c>
      <c r="M40" s="334">
        <f>+ｷ.PCB処理物!$AA$29</f>
        <v>0</v>
      </c>
      <c r="N40" s="334">
        <f>+ｸ.指定下水汚泥!$AA$29</f>
        <v>0</v>
      </c>
      <c r="O40" s="334">
        <f>+ｹ.有害鉱さい!$AA$29</f>
        <v>0</v>
      </c>
      <c r="P40" s="334">
        <f>+ｺ.廃石綿等!$AA$29</f>
        <v>0</v>
      </c>
      <c r="Q40" s="334">
        <f>+ｻ.有害ばいじん!$AA$29</f>
        <v>0</v>
      </c>
      <c r="R40" s="334">
        <f>+ｼ.有害燃え殻!$AA$29</f>
        <v>0</v>
      </c>
      <c r="S40" s="334">
        <f>+ｽ.有害廃油!$AA$29</f>
        <v>0</v>
      </c>
      <c r="T40" s="334">
        <f>+ｾ.有害汚泥!$AA$29</f>
        <v>0</v>
      </c>
      <c r="U40" s="334">
        <f>+ｿ.有害廃酸!$AA$29</f>
        <v>0</v>
      </c>
      <c r="V40" s="334">
        <f>+ﾀ.有害廃ｱﾙｶﾘ!$AA$29</f>
        <v>0</v>
      </c>
      <c r="W40" s="334">
        <f>+ﾁ.廃水銀等!$AA$29</f>
        <v>0</v>
      </c>
      <c r="X40" s="335">
        <f t="shared" si="2"/>
        <v>0</v>
      </c>
    </row>
    <row r="41" spans="2:24" ht="24" customHeight="1">
      <c r="B41" s="154"/>
      <c r="C41" s="654"/>
      <c r="D41" s="193"/>
      <c r="E41" s="189"/>
      <c r="F41" s="187" t="s">
        <v>368</v>
      </c>
      <c r="G41" s="334">
        <f>+ｱ.特管廃油!$AA$30</f>
        <v>0</v>
      </c>
      <c r="H41" s="334">
        <f>+ｲ.特管廃酸!$AA$30</f>
        <v>0</v>
      </c>
      <c r="I41" s="334">
        <f>+ｳ.特管廃ｱﾙｶﾘ!$AA$30</f>
        <v>0</v>
      </c>
      <c r="J41" s="334">
        <f>+ｴ.感染性廃棄物!$AA$30</f>
        <v>0</v>
      </c>
      <c r="K41" s="334">
        <f>+ｵ.廃PCB等!$AA$30</f>
        <v>0</v>
      </c>
      <c r="L41" s="334">
        <f>+ｶ.PCB汚染物!$AA$30</f>
        <v>0</v>
      </c>
      <c r="M41" s="334">
        <f>+ｷ.PCB処理物!$AA$30</f>
        <v>0</v>
      </c>
      <c r="N41" s="334">
        <f>+ｸ.指定下水汚泥!$AA$30</f>
        <v>0</v>
      </c>
      <c r="O41" s="334">
        <f>+ｹ.有害鉱さい!$AA$30</f>
        <v>0</v>
      </c>
      <c r="P41" s="334">
        <f>+ｺ.廃石綿等!$AA$30</f>
        <v>0</v>
      </c>
      <c r="Q41" s="334">
        <f>+ｻ.有害ばいじん!$AA$30</f>
        <v>0</v>
      </c>
      <c r="R41" s="334">
        <f>+ｼ.有害燃え殻!$AA$30</f>
        <v>0</v>
      </c>
      <c r="S41" s="334">
        <f>+ｽ.有害廃油!$AA$30</f>
        <v>0</v>
      </c>
      <c r="T41" s="334">
        <f>+ｾ.有害汚泥!$AA$30</f>
        <v>0</v>
      </c>
      <c r="U41" s="334">
        <f>+ｿ.有害廃酸!$AA$30</f>
        <v>0</v>
      </c>
      <c r="V41" s="334">
        <f>+ﾀ.有害廃ｱﾙｶﾘ!$AA$30</f>
        <v>0</v>
      </c>
      <c r="W41" s="334">
        <f>+ﾁ.廃水銀等!$AA$30</f>
        <v>0</v>
      </c>
      <c r="X41" s="335">
        <f t="shared" si="2"/>
        <v>0</v>
      </c>
    </row>
    <row r="42" spans="2:24" ht="24" customHeight="1" thickBot="1">
      <c r="B42" s="154"/>
      <c r="C42" s="655"/>
      <c r="D42" s="194"/>
      <c r="E42" s="191" t="s">
        <v>374</v>
      </c>
      <c r="F42" s="352"/>
      <c r="G42" s="336">
        <f>+ｱ.特管廃油!$R$33</f>
        <v>0</v>
      </c>
      <c r="H42" s="336">
        <f>+ｲ.特管廃酸!$R$33</f>
        <v>0</v>
      </c>
      <c r="I42" s="336">
        <f>+ｳ.特管廃ｱﾙｶﾘ!$R$33</f>
        <v>0</v>
      </c>
      <c r="J42" s="336">
        <f>+ｴ.感染性廃棄物!$R$33</f>
        <v>0</v>
      </c>
      <c r="K42" s="336">
        <f>+ｵ.廃PCB等!$R$33</f>
        <v>0</v>
      </c>
      <c r="L42" s="336">
        <f>+ｶ.PCB汚染物!$R$33</f>
        <v>0</v>
      </c>
      <c r="M42" s="336">
        <f>+ｷ.PCB処理物!$R$33</f>
        <v>0</v>
      </c>
      <c r="N42" s="336">
        <f>+ｸ.指定下水汚泥!$R$33</f>
        <v>0</v>
      </c>
      <c r="O42" s="336">
        <f>+ｹ.有害鉱さい!$R$33</f>
        <v>0</v>
      </c>
      <c r="P42" s="336">
        <f>+ｺ.廃石綿等!$R$33</f>
        <v>0</v>
      </c>
      <c r="Q42" s="336">
        <f>+ｻ.有害ばいじん!$R$33</f>
        <v>0</v>
      </c>
      <c r="R42" s="336">
        <f>+ｼ.有害燃え殻!$R$33</f>
        <v>0</v>
      </c>
      <c r="S42" s="336">
        <f>+ｽ.有害廃油!$R$33</f>
        <v>0</v>
      </c>
      <c r="T42" s="336">
        <f>+ｾ.有害汚泥!$R$33</f>
        <v>0</v>
      </c>
      <c r="U42" s="336">
        <f>+ｿ.有害廃酸!$R$33</f>
        <v>0</v>
      </c>
      <c r="V42" s="336">
        <f>+ﾀ.有害廃ｱﾙｶﾘ!$R$33</f>
        <v>0</v>
      </c>
      <c r="W42" s="336">
        <f>+ﾁ.廃水銀等!$R$33</f>
        <v>0</v>
      </c>
      <c r="X42" s="337">
        <f t="shared" si="2"/>
        <v>0</v>
      </c>
    </row>
    <row r="43" spans="2:24" ht="24" customHeight="1">
      <c r="B43" s="154"/>
      <c r="C43" s="111" t="s">
        <v>248</v>
      </c>
      <c r="D43" s="665" t="s">
        <v>375</v>
      </c>
      <c r="E43" s="665"/>
      <c r="F43" s="666"/>
      <c r="G43" s="340">
        <f>+ｱ.特管廃油!$AL$27</f>
        <v>521.63</v>
      </c>
      <c r="H43" s="340">
        <f>+ｲ.特管廃酸!$AL$27</f>
        <v>0.7</v>
      </c>
      <c r="I43" s="340">
        <f>+ｳ.特管廃ｱﾙｶﾘ!$AL$27</f>
        <v>2.81</v>
      </c>
      <c r="J43" s="340">
        <f>+ｴ.感染性廃棄物!$AL$27</f>
        <v>0</v>
      </c>
      <c r="K43" s="340">
        <f>+ｵ.廃PCB等!$AL$27</f>
        <v>0</v>
      </c>
      <c r="L43" s="340">
        <f>+ｶ.PCB汚染物!$AL$27</f>
        <v>0</v>
      </c>
      <c r="M43" s="340">
        <f>+ｷ.PCB処理物!$AL$27</f>
        <v>0</v>
      </c>
      <c r="N43" s="340">
        <f>+ｸ.指定下水汚泥!$AL$27</f>
        <v>0</v>
      </c>
      <c r="O43" s="340">
        <f>+ｹ.有害鉱さい!$AL$27</f>
        <v>0</v>
      </c>
      <c r="P43" s="340">
        <f>+ｺ.廃石綿等!$AL$27</f>
        <v>0</v>
      </c>
      <c r="Q43" s="340">
        <f>+ｻ.有害ばいじん!$AL$27</f>
        <v>0</v>
      </c>
      <c r="R43" s="340">
        <f>+ｼ.有害燃え殻!$AL$27</f>
        <v>0</v>
      </c>
      <c r="S43" s="340">
        <f>+ｽ.有害廃油!$AL$27</f>
        <v>0.01</v>
      </c>
      <c r="T43" s="340">
        <f>+ｾ.有害汚泥!$AL$27</f>
        <v>0.01</v>
      </c>
      <c r="U43" s="340">
        <f>+ｿ.有害廃酸!$AL$27</f>
        <v>0.01</v>
      </c>
      <c r="V43" s="340">
        <f>+ﾀ.有害廃ｱﾙｶﾘ!$AL$27</f>
        <v>0.01</v>
      </c>
      <c r="W43" s="340">
        <f>+ﾁ.廃水銀等!$AL$27</f>
        <v>0.01</v>
      </c>
      <c r="X43" s="341">
        <f t="shared" si="2"/>
        <v>525.18999999999994</v>
      </c>
    </row>
    <row r="44" spans="2:24" ht="24" customHeight="1">
      <c r="B44" s="154"/>
      <c r="C44" s="161"/>
      <c r="D44" s="159" t="s">
        <v>259</v>
      </c>
      <c r="E44" s="652" t="s">
        <v>376</v>
      </c>
      <c r="F44" s="653"/>
      <c r="G44" s="342">
        <f>+ｱ.特管廃油!$AL$30</f>
        <v>521.63</v>
      </c>
      <c r="H44" s="342">
        <f>+ｲ.特管廃酸!$AL$30</f>
        <v>0.7</v>
      </c>
      <c r="I44" s="342">
        <f>+ｳ.特管廃ｱﾙｶﾘ!$AL$30</f>
        <v>2.81</v>
      </c>
      <c r="J44" s="342">
        <f>+ｴ.感染性廃棄物!$AL$30</f>
        <v>0</v>
      </c>
      <c r="K44" s="342">
        <f>+ｵ.廃PCB等!$AL$30</f>
        <v>0</v>
      </c>
      <c r="L44" s="342">
        <f>+ｶ.PCB汚染物!$AL$30</f>
        <v>0</v>
      </c>
      <c r="M44" s="342">
        <f>+ｷ.PCB処理物!$AL$30</f>
        <v>0</v>
      </c>
      <c r="N44" s="342">
        <f>+ｸ.指定下水汚泥!$AL$30</f>
        <v>0</v>
      </c>
      <c r="O44" s="342">
        <f>+ｹ.有害鉱さい!$AL$30</f>
        <v>0</v>
      </c>
      <c r="P44" s="342">
        <f>+ｺ.廃石綿等!$AL$30</f>
        <v>0</v>
      </c>
      <c r="Q44" s="342">
        <f>+ｻ.有害ばいじん!$AL$30</f>
        <v>0</v>
      </c>
      <c r="R44" s="342">
        <f>+ｼ.有害燃え殻!$AL$30</f>
        <v>0</v>
      </c>
      <c r="S44" s="342">
        <f>+ｽ.有害廃油!$AL$30</f>
        <v>0.01</v>
      </c>
      <c r="T44" s="342">
        <f>+ｾ.有害汚泥!$AL$30</f>
        <v>0.01</v>
      </c>
      <c r="U44" s="342">
        <f>+ｿ.有害廃酸!$AL$30</f>
        <v>0.01</v>
      </c>
      <c r="V44" s="342">
        <f>+ﾀ.有害廃ｱﾙｶﾘ!$AL$30</f>
        <v>0.01</v>
      </c>
      <c r="W44" s="342">
        <f>+ﾁ.廃水銀等!$AL$30</f>
        <v>0.01</v>
      </c>
      <c r="X44" s="343">
        <f t="shared" si="2"/>
        <v>525.18999999999994</v>
      </c>
    </row>
    <row r="45" spans="2:24" ht="24" customHeight="1">
      <c r="B45" s="154"/>
      <c r="C45" s="161"/>
      <c r="D45" s="354" t="s">
        <v>240</v>
      </c>
      <c r="E45" s="644" t="s">
        <v>377</v>
      </c>
      <c r="F45" s="645"/>
      <c r="G45" s="344">
        <f>+ｱ.特管廃油!$AS$24</f>
        <v>521.63</v>
      </c>
      <c r="H45" s="344">
        <f>+ｲ.特管廃酸!$AS$24</f>
        <v>0.7</v>
      </c>
      <c r="I45" s="344">
        <f>+ｳ.特管廃ｱﾙｶﾘ!$AS$24</f>
        <v>2.81</v>
      </c>
      <c r="J45" s="344">
        <f>+ｴ.感染性廃棄物!$AS$24</f>
        <v>0</v>
      </c>
      <c r="K45" s="344">
        <f>+ｵ.廃PCB等!$AS$24</f>
        <v>0</v>
      </c>
      <c r="L45" s="344">
        <f>+ｶ.PCB汚染物!$AS$24</f>
        <v>0</v>
      </c>
      <c r="M45" s="344">
        <f>+ｷ.PCB処理物!$AS$24</f>
        <v>0</v>
      </c>
      <c r="N45" s="344">
        <f>+ｸ.指定下水汚泥!$AS$24</f>
        <v>0</v>
      </c>
      <c r="O45" s="344">
        <f>+ｹ.有害鉱さい!$AS$24</f>
        <v>0</v>
      </c>
      <c r="P45" s="344">
        <f>+ｺ.廃石綿等!$AS$24</f>
        <v>0</v>
      </c>
      <c r="Q45" s="344">
        <f>+ｻ.有害ばいじん!$AS$24</f>
        <v>0</v>
      </c>
      <c r="R45" s="344">
        <f>+ｼ.有害燃え殻!$AS$24</f>
        <v>0</v>
      </c>
      <c r="S45" s="344">
        <f>+ｽ.有害廃油!$AS$24</f>
        <v>0.01</v>
      </c>
      <c r="T45" s="344">
        <f>+ｾ.有害汚泥!$AS$24</f>
        <v>0.01</v>
      </c>
      <c r="U45" s="344">
        <f>+ｿ.有害廃酸!$AS$24</f>
        <v>0.01</v>
      </c>
      <c r="V45" s="344">
        <f>+ﾀ.有害廃ｱﾙｶﾘ!$AS$24</f>
        <v>0.01</v>
      </c>
      <c r="W45" s="344">
        <f>+ﾁ.廃水銀等!$AS$24</f>
        <v>0.01</v>
      </c>
      <c r="X45" s="345">
        <f t="shared" si="2"/>
        <v>525.18999999999994</v>
      </c>
    </row>
    <row r="46" spans="2:24" ht="24" customHeight="1">
      <c r="B46" s="154"/>
      <c r="C46" s="161"/>
      <c r="D46" s="350" t="s">
        <v>250</v>
      </c>
      <c r="E46" s="635" t="s">
        <v>378</v>
      </c>
      <c r="F46" s="636"/>
      <c r="G46" s="334">
        <f>+ｱ.特管廃油!$AS$27</f>
        <v>0</v>
      </c>
      <c r="H46" s="334">
        <f>+ｲ.特管廃酸!$AS$27</f>
        <v>0</v>
      </c>
      <c r="I46" s="334">
        <f>+ｳ.特管廃ｱﾙｶﾘ!$AS$27</f>
        <v>0</v>
      </c>
      <c r="J46" s="334">
        <f>+ｴ.感染性廃棄物!$AS$27</f>
        <v>0</v>
      </c>
      <c r="K46" s="334">
        <f>+ｵ.廃PCB等!$AS$27</f>
        <v>0</v>
      </c>
      <c r="L46" s="334">
        <f>+ｶ.PCB汚染物!$AS$27</f>
        <v>0</v>
      </c>
      <c r="M46" s="334">
        <f>+ｷ.PCB処理物!$AS$27</f>
        <v>0</v>
      </c>
      <c r="N46" s="334">
        <f>+ｸ.指定下水汚泥!$AS$27</f>
        <v>0</v>
      </c>
      <c r="O46" s="334">
        <f>+ｹ.有害鉱さい!$AS$27</f>
        <v>0</v>
      </c>
      <c r="P46" s="334">
        <f>+ｺ.廃石綿等!$AS$27</f>
        <v>0</v>
      </c>
      <c r="Q46" s="334">
        <f>+ｻ.有害ばいじん!$AS$27</f>
        <v>0</v>
      </c>
      <c r="R46" s="334">
        <f>+ｼ.有害燃え殻!$AS$27</f>
        <v>0</v>
      </c>
      <c r="S46" s="334">
        <f>+ｽ.有害廃油!$AS$27</f>
        <v>0</v>
      </c>
      <c r="T46" s="334">
        <f>+ｾ.有害汚泥!$AS$27</f>
        <v>0</v>
      </c>
      <c r="U46" s="334">
        <f>+ｿ.有害廃酸!$AS$27</f>
        <v>0</v>
      </c>
      <c r="V46" s="334">
        <f>+ﾀ.有害廃ｱﾙｶﾘ!$AS$27</f>
        <v>0</v>
      </c>
      <c r="W46" s="334">
        <f>+ﾁ.廃水銀等!$AS$27</f>
        <v>0</v>
      </c>
      <c r="X46" s="335">
        <f t="shared" si="2"/>
        <v>0</v>
      </c>
    </row>
    <row r="47" spans="2:24" ht="26.65" customHeight="1" thickBot="1">
      <c r="B47" s="155"/>
      <c r="C47" s="162"/>
      <c r="D47" s="160" t="s">
        <v>261</v>
      </c>
      <c r="E47" s="663" t="s">
        <v>379</v>
      </c>
      <c r="F47" s="664"/>
      <c r="G47" s="346">
        <f>+ｱ.特管廃油!$AS$31</f>
        <v>0</v>
      </c>
      <c r="H47" s="346">
        <f>+ｲ.特管廃酸!$AS$31</f>
        <v>0</v>
      </c>
      <c r="I47" s="346">
        <f>+ｳ.特管廃ｱﾙｶﾘ!$AS$31</f>
        <v>0</v>
      </c>
      <c r="J47" s="346">
        <f>+ｴ.感染性廃棄物!$AS$31</f>
        <v>0</v>
      </c>
      <c r="K47" s="346">
        <f>+ｵ.廃PCB等!$AS$31</f>
        <v>0</v>
      </c>
      <c r="L47" s="346">
        <f>+ｶ.PCB汚染物!$AS$31</f>
        <v>0</v>
      </c>
      <c r="M47" s="346">
        <f>+ｷ.PCB処理物!$AS$31</f>
        <v>0</v>
      </c>
      <c r="N47" s="346">
        <f>+ｸ.指定下水汚泥!$AS$31</f>
        <v>0</v>
      </c>
      <c r="O47" s="346">
        <f>+ｹ.有害鉱さい!$AS$31</f>
        <v>0</v>
      </c>
      <c r="P47" s="346">
        <f>+ｺ.廃石綿等!$AS$31</f>
        <v>0</v>
      </c>
      <c r="Q47" s="346">
        <f>+ｻ.有害ばいじん!$AS$31</f>
        <v>0</v>
      </c>
      <c r="R47" s="346">
        <f>+ｼ.有害燃え殻!$AS$31</f>
        <v>0</v>
      </c>
      <c r="S47" s="346">
        <f>+ｽ.有害廃油!$AS$31</f>
        <v>0</v>
      </c>
      <c r="T47" s="346">
        <f>+ｾ.有害汚泥!$AS$31</f>
        <v>0</v>
      </c>
      <c r="U47" s="346">
        <f>+ｿ.有害廃酸!$AS$31</f>
        <v>0</v>
      </c>
      <c r="V47" s="346">
        <f>+ﾀ.有害廃ｱﾙｶﾘ!$AS$31</f>
        <v>0</v>
      </c>
      <c r="W47" s="346">
        <f>+ﾁ.廃水銀等!$AS$31</f>
        <v>0</v>
      </c>
      <c r="X47" s="347">
        <f t="shared" si="2"/>
        <v>0</v>
      </c>
    </row>
    <row r="48" spans="2:24" ht="19.899999999999999" customHeight="1">
      <c r="G48" s="5" t="s">
        <v>380</v>
      </c>
    </row>
    <row r="50" spans="6:24" s="373" customFormat="1">
      <c r="G50" s="373">
        <f>IF(ｱ.特管廃油!$P$16="エラー！：⑥残さ物量があるのに、④自ら中間処理した量がゼロになっています",1,0)</f>
        <v>0</v>
      </c>
      <c r="H50" s="373">
        <f>IF(ｲ.特管廃酸!$P$16="エラー！：⑥残さ物量があるのに、④自ら中間処理した量がゼロになっています",1,0)</f>
        <v>0</v>
      </c>
      <c r="I50" s="373">
        <f>IF(ｳ.特管廃ｱﾙｶﾘ!$P$16="エラー！：⑥残さ物量があるのに、④自ら中間処理した量がゼロになっています",1,0)</f>
        <v>0</v>
      </c>
      <c r="J50" s="373">
        <f>IF(ｴ.感染性廃棄物!$P$16="エラー！：⑥残さ物量があるのに、④自ら中間処理した量がゼロになっています",1,0)</f>
        <v>0</v>
      </c>
      <c r="K50" s="373">
        <f>IF(ｵ.廃PCB等!$P$16="エラー！：⑥残さ物量があるのに、④自ら中間処理した量がゼロになっています",1,0)</f>
        <v>0</v>
      </c>
      <c r="L50" s="373">
        <f>IF(ｶ.PCB汚染物!$P$16="エラー！：⑥残さ物量があるのに、④自ら中間処理した量がゼロになっています",1,0)</f>
        <v>0</v>
      </c>
      <c r="M50" s="373">
        <f>IF(ｷ.PCB処理物!$P$16="エラー！：⑥残さ物量があるのに、④自ら中間処理した量がゼロになっています",1,0)</f>
        <v>0</v>
      </c>
      <c r="N50" s="373">
        <f>IF(ｸ.指定下水汚泥!$P$16="エラー！：⑥残さ物量があるのに、④自ら中間処理した量がゼロになっています",1,0)</f>
        <v>0</v>
      </c>
      <c r="O50" s="373">
        <f>IF(ｹ.有害鉱さい!$P$16="エラー！：⑥残さ物量があるのに、④自ら中間処理した量がゼロになっています",1,0)</f>
        <v>0</v>
      </c>
      <c r="P50" s="373">
        <f>IF(ｺ.廃石綿等!$P$16="エラー！：⑥残さ物量があるのに、④自ら中間処理した量がゼロになっています",1,0)</f>
        <v>0</v>
      </c>
      <c r="Q50" s="373">
        <f>IF(ｻ.有害ばいじん!$P$16="エラー！：⑥残さ物量があるのに、④自ら中間処理した量がゼロになっています",1,0)</f>
        <v>0</v>
      </c>
      <c r="R50" s="373">
        <f>IF(ｼ.有害燃え殻!$P$16="エラー！：⑥残さ物量があるのに、④自ら中間処理した量がゼロになっています",1,0)</f>
        <v>0</v>
      </c>
      <c r="S50" s="373">
        <f>IF(ｽ.有害廃油!$P$16="エラー！：⑥残さ物量があるのに、④自ら中間処理した量がゼロになっています",1,0)</f>
        <v>0</v>
      </c>
      <c r="T50" s="373">
        <f>IF(ｾ.有害汚泥!$P$16="エラー！：⑥残さ物量があるのに、④自ら中間処理した量がゼロになっています",1,0)</f>
        <v>0</v>
      </c>
      <c r="U50" s="373">
        <f>IF(ｿ.有害廃酸!$P$16="エラー！：⑥残さ物量があるのに、④自ら中間処理した量がゼロになっています",1,0)</f>
        <v>0</v>
      </c>
      <c r="V50" s="373">
        <f>IF(ﾀ.有害廃ｱﾙｶﾘ!$P$16="エラー！：⑥残さ物量があるのに、④自ら中間処理した量がゼロになっています",1,0)</f>
        <v>0</v>
      </c>
      <c r="W50" s="373">
        <f>IF(ﾁ.廃水銀等!$P$16="エラー！：⑥残さ物量があるのに、④自ら中間処理した量がゼロになっています",1,0)</f>
        <v>0</v>
      </c>
    </row>
    <row r="51" spans="6:24" s="373" customFormat="1">
      <c r="G51" s="373">
        <f>IF(ｱ.特管廃油!$P$22="エラー !：④の内数である⑤の量が④を超えています",1,0)</f>
        <v>0</v>
      </c>
      <c r="H51" s="373">
        <f>IF(ｲ.特管廃酸!$P$22="エラー !：④の内数である⑤の量が④を超えています",1,0)</f>
        <v>0</v>
      </c>
      <c r="I51" s="373">
        <f>IF(ｳ.特管廃ｱﾙｶﾘ!$P$22="エラー !：④の内数である⑤の量が④を超えています",1,0)</f>
        <v>0</v>
      </c>
      <c r="J51" s="373">
        <f>IF(ｴ.感染性廃棄物!$P$22="エラー !：④の内数である⑤の量が④を超えています",1,0)</f>
        <v>0</v>
      </c>
      <c r="K51" s="373">
        <f>IF(ｵ.廃PCB等!$P$22="エラー !：④の内数である⑤の量が④を超えています",1,0)</f>
        <v>0</v>
      </c>
      <c r="L51" s="373">
        <f>IF(ｶ.PCB汚染物!$P$22="エラー !：④の内数である⑤の量が④を超えています",1,0)</f>
        <v>0</v>
      </c>
      <c r="M51" s="373">
        <f>IF(ｷ.PCB処理物!$P$22="エラー !：④の内数である⑤の量が④を超えています",1,0)</f>
        <v>0</v>
      </c>
      <c r="N51" s="373">
        <f>IF(ｸ.指定下水汚泥!$P$22="エラー !：④の内数である⑤の量が④を超えています",1,0)</f>
        <v>0</v>
      </c>
      <c r="O51" s="373">
        <f>IF(ｹ.有害鉱さい!$P$22="エラー !：④の内数である⑤の量が④を超えています",1,0)</f>
        <v>0</v>
      </c>
      <c r="P51" s="373">
        <f>IF(ｺ.廃石綿等!$P$22="エラー !：④の内数である⑤の量が④を超えています",1,0)</f>
        <v>0</v>
      </c>
      <c r="Q51" s="373">
        <f>IF(ｻ.有害ばいじん!$P$22="エラー !：④の内数である⑤の量が④を超えています",1,0)</f>
        <v>0</v>
      </c>
      <c r="R51" s="373">
        <f>IF(ｼ.有害燃え殻!$P$22="エラー !：④の内数である⑤の量が④を超えています",1,0)</f>
        <v>0</v>
      </c>
      <c r="S51" s="373">
        <f>IF(ｽ.有害廃油!$P$22="エラー !：④の内数である⑤の量が④を超えています",1,0)</f>
        <v>0</v>
      </c>
      <c r="T51" s="373">
        <f>IF(ｾ.有害汚泥!$P$22="エラー !：④の内数である⑤の量が④を超えています",1,0)</f>
        <v>0</v>
      </c>
      <c r="U51" s="373">
        <f>IF(ｿ.有害廃酸!$P$22="エラー !：④の内数である⑤の量が④を超えています",1,0)</f>
        <v>0</v>
      </c>
      <c r="V51" s="373">
        <f>IF(ﾀ.有害廃ｱﾙｶﾘ!$P$22="エラー !：④の内数である⑤の量が④を超えています",1,0)</f>
        <v>0</v>
      </c>
      <c r="W51" s="373">
        <f>IF(ﾁ.廃水銀等!$P$22="エラー !：④の内数である⑤の量が④を超えています",1,0)</f>
        <v>0</v>
      </c>
    </row>
    <row r="52" spans="6:24" s="373" customFormat="1">
      <c r="G52" s="373">
        <f>IF(ｱ.特管廃油!$AL$31="エラー !：⑩の内数である⑪の量が⑩を超えています",1,0)</f>
        <v>0</v>
      </c>
      <c r="H52" s="373">
        <f>IF(ｲ.特管廃酸!$AL$31="エラー !：⑩の内数である⑪の量が⑩を超えています",1,0)</f>
        <v>0</v>
      </c>
      <c r="I52" s="373">
        <f>IF(ｳ.特管廃ｱﾙｶﾘ!$AL$31="エラー !：⑩の内数である⑪の量が⑩を超えています",1,0)</f>
        <v>0</v>
      </c>
      <c r="J52" s="373">
        <f>IF(ｴ.感染性廃棄物!$AL$31="エラー !：⑩の内数である⑪の量が⑩を超えています",1,0)</f>
        <v>0</v>
      </c>
      <c r="K52" s="373">
        <f>IF(ｵ.廃PCB等!$AL$31="エラー !：⑩の内数である⑪の量が⑩を超えています",1,0)</f>
        <v>0</v>
      </c>
      <c r="L52" s="373">
        <f>IF(ｶ.PCB汚染物!$AL$31="エラー !：⑩の内数である⑪の量が⑩を超えています",1,0)</f>
        <v>0</v>
      </c>
      <c r="M52" s="373">
        <f>IF(ｷ.PCB処理物!$AL$31="エラー !：⑩の内数である⑪の量が⑩を超えています",1,0)</f>
        <v>0</v>
      </c>
      <c r="N52" s="373">
        <f>IF(ｸ.指定下水汚泥!$AL$31="エラー !：⑩の内数である⑪の量が⑩を超えています",1,0)</f>
        <v>0</v>
      </c>
      <c r="O52" s="373">
        <f>IF(ｹ.有害鉱さい!$AL$31="エラー !：⑩の内数である⑪の量が⑩を超えています",1,0)</f>
        <v>0</v>
      </c>
      <c r="P52" s="373">
        <f>IF(ｺ.廃石綿等!$AL$31="エラー !：⑩の内数である⑪の量が⑩を超えています",1,0)</f>
        <v>0</v>
      </c>
      <c r="Q52" s="373">
        <f>IF(ｻ.有害ばいじん!$AL$31="エラー !：⑩の内数である⑪の量が⑩を超えています",1,0)</f>
        <v>0</v>
      </c>
      <c r="R52" s="373">
        <f>IF(ｼ.有害燃え殻!$AL$31="エラー !：⑩の内数である⑪の量が⑩を超えています",1,0)</f>
        <v>0</v>
      </c>
      <c r="S52" s="373">
        <f>IF(ｽ.有害廃油!$AL$31="エラー !：⑩の内数である⑪の量が⑩を超えています",1,0)</f>
        <v>0</v>
      </c>
      <c r="T52" s="373">
        <f>IF(ｾ.有害汚泥!$AL$31="エラー !：⑩の内数である⑪の量が⑩を超えています",1,0)</f>
        <v>0</v>
      </c>
      <c r="U52" s="373">
        <f>IF(ｿ.有害廃酸!$AL$31="エラー !：⑩の内数である⑪の量が⑩を超えています",1,0)</f>
        <v>0</v>
      </c>
      <c r="V52" s="373">
        <f>IF(ﾀ.有害廃ｱﾙｶﾘ!$AL$31="エラー !：⑩の内数である⑪の量が⑩を超えています",1,0)</f>
        <v>0</v>
      </c>
      <c r="W52" s="373">
        <f>IF(ﾁ.廃水銀等!$AL$31="エラー !：⑩の内数である⑪の量が⑩を超えています",1,0)</f>
        <v>0</v>
      </c>
    </row>
    <row r="53" spans="6:24" s="373" customFormat="1">
      <c r="G53" s="373">
        <f>IF(ｱ.特管廃油!$AS$28="エラー !：⑩の内数である（⑫+⑬＋⑭）の量が⑩を超えています",1,0)</f>
        <v>0</v>
      </c>
      <c r="H53" s="373">
        <f>IF(ｲ.特管廃酸!$AS$28="エラー !：⑩の内数である（⑫+⑬＋⑭）の量が⑩を超えています",1,0)</f>
        <v>0</v>
      </c>
      <c r="I53" s="373">
        <f>IF(ｳ.特管廃ｱﾙｶﾘ!$AS$28="エラー !：⑩の内数である（⑫+⑬＋⑭）の量が⑩を超えています",1,0)</f>
        <v>0</v>
      </c>
      <c r="J53" s="373">
        <f>IF(ｴ.感染性廃棄物!$AS$28="エラー !：⑩の内数である（⑫+⑬＋⑭）の量が⑩を超えています",1,0)</f>
        <v>0</v>
      </c>
      <c r="K53" s="373">
        <f>IF(ｵ.廃PCB等!$AS$28="エラー !：⑩の内数である（⑫+⑬＋⑭）の量が⑩を超えています",1,0)</f>
        <v>0</v>
      </c>
      <c r="L53" s="373">
        <f>IF(ｶ.PCB汚染物!$AS$28="エラー !：⑩の内数である（⑫+⑬＋⑭）の量が⑩を超えています",1,0)</f>
        <v>0</v>
      </c>
      <c r="M53" s="373">
        <f>IF(ｷ.PCB処理物!$AS$28="エラー !：⑩の内数である（⑫+⑬＋⑭）の量が⑩を超えています",1,0)</f>
        <v>0</v>
      </c>
      <c r="N53" s="373">
        <f>IF(ｸ.指定下水汚泥!$AS$28="エラー !：⑩の内数である（⑫+⑬＋⑭）の量が⑩を超えています",1,0)</f>
        <v>0</v>
      </c>
      <c r="O53" s="373">
        <f>IF(ｹ.有害鉱さい!$AS$28="エラー !：⑩の内数である（⑫+⑬＋⑭）の量が⑩を超えています",1,0)</f>
        <v>0</v>
      </c>
      <c r="P53" s="373">
        <f>IF(ｺ.廃石綿等!$AS$28="エラー !：⑩の内数である（⑫+⑬＋⑭）の量が⑩を超えています",1,0)</f>
        <v>0</v>
      </c>
      <c r="Q53" s="373">
        <f>IF(ｻ.有害ばいじん!$AS$28="エラー !：⑩の内数である（⑫+⑬＋⑭）の量が⑩を超えています",1,0)</f>
        <v>0</v>
      </c>
      <c r="R53" s="373">
        <f>IF(ｼ.有害燃え殻!$AS$28="エラー !：⑩の内数である（⑫+⑬＋⑭）の量が⑩を超えています",1,0)</f>
        <v>0</v>
      </c>
      <c r="S53" s="373">
        <f>IF(ｽ.有害廃油!$AS$28="エラー !：⑩の内数である（⑫+⑬＋⑭）の量が⑩を超えています",1,0)</f>
        <v>0</v>
      </c>
      <c r="T53" s="373">
        <f>IF(ｾ.有害汚泥!$AS$28="エラー !：⑩の内数である（⑫+⑬＋⑭）の量が⑩を超えています",1,0)</f>
        <v>0</v>
      </c>
      <c r="U53" s="373">
        <f>IF(ｿ.有害廃酸!$AS$28="エラー !：⑩の内数である（⑫+⑬＋⑭）の量が⑩を超えています",1,0)</f>
        <v>0</v>
      </c>
      <c r="V53" s="373">
        <f>IF(ﾀ.有害廃ｱﾙｶﾘ!$AS$28="エラー !：⑩の内数である（⑫+⑬＋⑭）の量が⑩を超えています",1,0)</f>
        <v>0</v>
      </c>
      <c r="W53" s="373">
        <f>IF(ﾁ.廃水銀等!$AS$28="エラー !：⑩の内数である（⑫+⑬＋⑭）の量が⑩を超えています",1,0)</f>
        <v>0</v>
      </c>
    </row>
    <row r="54" spans="6:24" s="373" customFormat="1">
      <c r="G54" s="373">
        <f>IF(ｱ.特管廃油!$AS$32="エラー !：⑩の内数である（⑫+⑬＋⑭）の量が⑩を超えています",1,0)</f>
        <v>0</v>
      </c>
      <c r="H54" s="373">
        <f>IF(ｲ.特管廃酸!$AS$32="エラー !：⑩の内数である（⑫+⑬＋⑭）の量が⑩を超えています",1,0)</f>
        <v>0</v>
      </c>
      <c r="I54" s="373">
        <f>IF(ｳ.特管廃ｱﾙｶﾘ!$AS$32="エラー !：⑩の内数である（⑫+⑬＋⑭）の量が⑩を超えています",1,0)</f>
        <v>0</v>
      </c>
      <c r="J54" s="373">
        <f>IF(ｴ.感染性廃棄物!$AS$32="エラー !：⑩の内数である（⑫+⑬＋⑭）の量が⑩を超えています",1,0)</f>
        <v>0</v>
      </c>
      <c r="K54" s="373">
        <f>IF(ｵ.廃PCB等!$AS$32="エラー !：⑩の内数である（⑫+⑬＋⑭）の量が⑩を超えています",1,0)</f>
        <v>0</v>
      </c>
      <c r="L54" s="373">
        <f>IF(ｶ.PCB汚染物!$AS$32="エラー !：⑩の内数である（⑫+⑬＋⑭）の量が⑩を超えています",1,0)</f>
        <v>0</v>
      </c>
      <c r="M54" s="373">
        <f>IF(ｷ.PCB処理物!$AS$32="エラー !：⑩の内数である（⑫+⑬＋⑭）の量が⑩を超えています",1,0)</f>
        <v>0</v>
      </c>
      <c r="N54" s="373">
        <f>IF(ｸ.指定下水汚泥!$AS$32="エラー !：⑩の内数である（⑫+⑬＋⑭）の量が⑩を超えています",1,0)</f>
        <v>0</v>
      </c>
      <c r="O54" s="373">
        <f>IF(ｹ.有害鉱さい!$AS$32="エラー !：⑩の内数である（⑫+⑬＋⑭）の量が⑩を超えています",1,0)</f>
        <v>0</v>
      </c>
      <c r="P54" s="373">
        <f>IF(ｺ.廃石綿等!$AS$32="エラー !：⑩の内数である（⑫+⑬＋⑭）の量が⑩を超えています",1,0)</f>
        <v>0</v>
      </c>
      <c r="Q54" s="373">
        <f>IF(ｻ.有害ばいじん!$AS$32="エラー !：⑩の内数である（⑫+⑬＋⑭）の量が⑩を超えています",1,0)</f>
        <v>0</v>
      </c>
      <c r="R54" s="373">
        <f>IF(ｼ.有害燃え殻!$AS$32="エラー !：⑩の内数である（⑫+⑬＋⑭）の量が⑩を超えています",1,0)</f>
        <v>0</v>
      </c>
      <c r="S54" s="373">
        <f>IF(ｽ.有害廃油!$AS$32="エラー !：⑩の内数である（⑫+⑬＋⑭）の量が⑩を超えています",1,0)</f>
        <v>0</v>
      </c>
      <c r="T54" s="373">
        <f>IF(ｾ.有害汚泥!$AS$32="エラー !：⑩の内数である（⑫+⑬＋⑭）の量が⑩を超えています",1,0)</f>
        <v>0</v>
      </c>
      <c r="U54" s="373">
        <f>IF(ｿ.有害廃酸!$AS$32="エラー !：⑩の内数である（⑫+⑬＋⑭）の量が⑩を超えています",1,0)</f>
        <v>0</v>
      </c>
      <c r="V54" s="373">
        <f>IF(ﾀ.有害廃ｱﾙｶﾘ!$AS$32="エラー !：⑩の内数である（⑫+⑬＋⑭）の量が⑩を超えています",1,0)</f>
        <v>0</v>
      </c>
      <c r="W54" s="373">
        <f>IF(ﾁ.廃水銀等!$AS$32="エラー !：⑩の内数である（⑫+⑬＋⑭）の量が⑩を超えています",1,0)</f>
        <v>0</v>
      </c>
    </row>
    <row r="55" spans="6:24" s="373" customFormat="1">
      <c r="G55" s="373">
        <f>IF(G9="0",+G19+G20,+G9+G19+G20)</f>
        <v>1014.63</v>
      </c>
      <c r="H55" s="373">
        <f t="shared" ref="H55:V55" si="9">IF(H9="0",+H19+H20,+H9+H19+H20)</f>
        <v>1.7</v>
      </c>
      <c r="I55" s="373">
        <f t="shared" si="9"/>
        <v>3.0100000000000002</v>
      </c>
      <c r="J55" s="373">
        <f t="shared" si="9"/>
        <v>0</v>
      </c>
      <c r="K55" s="373">
        <f t="shared" si="9"/>
        <v>0</v>
      </c>
      <c r="L55" s="373">
        <f t="shared" si="9"/>
        <v>0</v>
      </c>
      <c r="M55" s="373">
        <f t="shared" si="9"/>
        <v>0</v>
      </c>
      <c r="N55" s="373">
        <f t="shared" si="9"/>
        <v>0</v>
      </c>
      <c r="O55" s="373">
        <f t="shared" si="9"/>
        <v>0</v>
      </c>
      <c r="P55" s="373">
        <f t="shared" si="9"/>
        <v>0</v>
      </c>
      <c r="Q55" s="373">
        <f t="shared" si="9"/>
        <v>0</v>
      </c>
      <c r="R55" s="373">
        <f t="shared" si="9"/>
        <v>0</v>
      </c>
      <c r="S55" s="373">
        <f t="shared" si="9"/>
        <v>0.03</v>
      </c>
      <c r="T55" s="373">
        <f t="shared" si="9"/>
        <v>2.0099999999999998</v>
      </c>
      <c r="U55" s="373">
        <f t="shared" si="9"/>
        <v>0.21000000000000002</v>
      </c>
      <c r="V55" s="373">
        <f t="shared" si="9"/>
        <v>0.01</v>
      </c>
      <c r="W55" s="373">
        <f>IF(W9="0",+W19+W20,+W9+W19+W20)</f>
        <v>0.01</v>
      </c>
      <c r="X55" s="374">
        <f>+X9+X19+X20</f>
        <v>1021.6099999999999</v>
      </c>
    </row>
    <row r="56" spans="6:24" s="373" customFormat="1" ht="13.5">
      <c r="F56" s="375"/>
    </row>
    <row r="57" spans="6:24" s="373" customFormat="1" ht="13.5">
      <c r="F57" s="375"/>
    </row>
    <row r="58" spans="6:24" s="373" customFormat="1" ht="13.5">
      <c r="F58" s="375"/>
    </row>
    <row r="59" spans="6:24" s="373" customFormat="1" ht="13.5">
      <c r="F59" s="375"/>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1"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37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8"/>
      <c r="AV2" s="105"/>
      <c r="AW2" s="376"/>
    </row>
    <row r="3" spans="2:49" ht="13.15" customHeight="1">
      <c r="B3" s="520"/>
      <c r="C3" s="520"/>
      <c r="D3" s="520"/>
      <c r="E3" s="520"/>
      <c r="F3" s="520"/>
      <c r="G3" s="520"/>
      <c r="H3" s="520"/>
      <c r="I3" s="520"/>
      <c r="J3" s="520"/>
      <c r="K3"/>
      <c r="L3"/>
      <c r="M3"/>
      <c r="N3"/>
      <c r="O3"/>
      <c r="P3"/>
      <c r="Q3"/>
      <c r="R3"/>
      <c r="S3"/>
      <c r="T3"/>
      <c r="U3"/>
      <c r="V3"/>
      <c r="W3"/>
      <c r="X3"/>
      <c r="Y3"/>
      <c r="Z3" s="40"/>
      <c r="AA3" s="40"/>
      <c r="AB3" s="611"/>
      <c r="AC3" s="612"/>
      <c r="AD3" s="612"/>
      <c r="AE3" s="84"/>
      <c r="AF3" s="98"/>
      <c r="AG3" s="98"/>
      <c r="AH3" s="98"/>
      <c r="AI3" s="98"/>
      <c r="AJ3" s="98"/>
      <c r="AK3" s="98"/>
      <c r="AL3" s="98"/>
      <c r="AM3" s="98"/>
      <c r="AN3" s="98"/>
      <c r="AO3" s="98"/>
      <c r="AP3" s="599" t="s">
        <v>189</v>
      </c>
      <c r="AQ3" s="600"/>
      <c r="AR3" s="601"/>
      <c r="AS3" s="607" t="s">
        <v>190</v>
      </c>
      <c r="AT3" s="608"/>
      <c r="AU3" s="377" t="s">
        <v>28</v>
      </c>
      <c r="AV3" s="106"/>
      <c r="AW3" s="376"/>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2"/>
      <c r="AQ4" s="603"/>
      <c r="AR4" s="604"/>
      <c r="AS4" s="609" t="str">
        <f>+表紙!N28</f>
        <v>○</v>
      </c>
      <c r="AT4" s="610"/>
      <c r="AU4" s="378" t="str">
        <f>+表紙!O28</f>
        <v>　</v>
      </c>
      <c r="AV4" s="106"/>
      <c r="AW4" s="376"/>
    </row>
    <row r="5" spans="2:49" ht="15" customHeight="1">
      <c r="B5" s="140" t="s">
        <v>191</v>
      </c>
      <c r="C5" s="140"/>
      <c r="F5" s="140"/>
      <c r="G5" s="96"/>
      <c r="H5" s="96"/>
      <c r="I5" s="96"/>
      <c r="J5" s="96"/>
      <c r="K5" s="96"/>
      <c r="L5" s="96"/>
      <c r="M5" s="40"/>
      <c r="N5" s="40"/>
      <c r="O5" s="40"/>
      <c r="P5" s="40"/>
      <c r="Q5" s="40"/>
      <c r="R5" s="40"/>
      <c r="S5" s="40"/>
      <c r="T5" s="40"/>
      <c r="U5" s="40"/>
      <c r="V5" s="40"/>
      <c r="W5" s="40"/>
      <c r="X5" s="40"/>
      <c r="Y5" s="40"/>
      <c r="Z5" s="613" t="s">
        <v>192</v>
      </c>
      <c r="AA5" s="613"/>
      <c r="AB5" s="614"/>
      <c r="AC5" s="614"/>
      <c r="AD5" s="614"/>
      <c r="AE5" s="84"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4"/>
      <c r="AW5" s="376"/>
    </row>
    <row r="6" spans="2:49" ht="24.75" customHeight="1" thickBot="1">
      <c r="B6" s="142" t="s">
        <v>194</v>
      </c>
      <c r="C6" s="142"/>
      <c r="F6" s="142"/>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76"/>
    </row>
    <row r="7" spans="2:49" ht="28.15" customHeight="1" thickBot="1">
      <c r="B7" s="584" t="s">
        <v>195</v>
      </c>
      <c r="C7" s="585"/>
      <c r="D7" s="581" t="s">
        <v>196</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76"/>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76"/>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76"/>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4"/>
      <c r="AE10" s="618"/>
      <c r="AF10" s="54"/>
      <c r="AN10" s="51"/>
      <c r="AO10" s="51"/>
      <c r="AP10" s="51"/>
      <c r="AQ10" s="51"/>
      <c r="AR10" s="51"/>
      <c r="AS10"/>
      <c r="AT10"/>
      <c r="AU10"/>
      <c r="AV10"/>
      <c r="AW10" s="376"/>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76"/>
    </row>
    <row r="12" spans="2:49" ht="24.75" customHeight="1" thickTop="1" thickBot="1">
      <c r="F12" s="543">
        <f>+ROUND(P12,2)+ROUND(P15,2)+ROUND(P18,2)+ROUND(P24,2)+P27-ROUND(F15,2)</f>
        <v>521.63</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76"/>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76"/>
    </row>
    <row r="14" spans="2:49" ht="27" customHeight="1" thickTop="1" thickBot="1">
      <c r="F14" s="49" t="s">
        <v>211</v>
      </c>
      <c r="G14" s="559" t="s">
        <v>212</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76"/>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76"/>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217</v>
      </c>
      <c r="AT16" s="546"/>
      <c r="AU16" s="220"/>
      <c r="AV16" s="42" t="s">
        <v>204</v>
      </c>
      <c r="AW16" s="376"/>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76"/>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6"/>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518"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519"/>
    </row>
    <row r="20" spans="2:49" ht="27" customHeight="1" thickTop="1" thickBot="1">
      <c r="K20" s="54"/>
      <c r="L20" s="51"/>
      <c r="M20" s="578"/>
      <c r="N20" s="54"/>
      <c r="P20" s="43" t="s">
        <v>229</v>
      </c>
      <c r="Q20" s="537" t="s">
        <v>230</v>
      </c>
      <c r="R20" s="537"/>
      <c r="S20" s="537"/>
      <c r="T20" s="538"/>
      <c r="U20" s="121"/>
      <c r="V20" s="225"/>
      <c r="W20" s="227"/>
      <c r="X20" s="228"/>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519"/>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21"/>
      <c r="V21" s="121"/>
      <c r="W21" s="121"/>
      <c r="X21" s="121"/>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76"/>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76"/>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76"/>
    </row>
    <row r="24" spans="2:49" ht="27" customHeight="1" thickBot="1">
      <c r="B24" s="533" t="s">
        <v>242</v>
      </c>
      <c r="C24" s="534"/>
      <c r="D24" s="560">
        <v>493</v>
      </c>
      <c r="E24" s="560"/>
      <c r="F24" s="560"/>
      <c r="G24" s="179" t="s">
        <v>87</v>
      </c>
      <c r="H24" s="531">
        <f>+F12</f>
        <v>521.63</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521.63</v>
      </c>
      <c r="AT24" s="544"/>
      <c r="AU24" s="544"/>
      <c r="AV24" s="50" t="s">
        <v>204</v>
      </c>
      <c r="AW24" s="376"/>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76"/>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76"/>
    </row>
    <row r="27" spans="2:49" ht="27" customHeight="1" thickBot="1">
      <c r="B27" s="533" t="s">
        <v>252</v>
      </c>
      <c r="C27" s="534"/>
      <c r="D27" s="560">
        <v>0</v>
      </c>
      <c r="E27" s="560"/>
      <c r="F27" s="560"/>
      <c r="G27" s="179" t="s">
        <v>87</v>
      </c>
      <c r="H27" s="531">
        <f>+Y21</f>
        <v>0</v>
      </c>
      <c r="I27" s="532"/>
      <c r="J27" s="179" t="s">
        <v>87</v>
      </c>
      <c r="M27" s="578"/>
      <c r="P27" s="547">
        <f>+R30+ROUND(R33,2)</f>
        <v>521.63</v>
      </c>
      <c r="Q27" s="580"/>
      <c r="R27" s="580"/>
      <c r="S27" s="580"/>
      <c r="T27" s="42" t="s">
        <v>204</v>
      </c>
      <c r="U27" s="62"/>
      <c r="V27" s="62"/>
      <c r="Y27" s="60" t="s">
        <v>216</v>
      </c>
      <c r="Z27" s="63"/>
      <c r="AH27" s="51"/>
      <c r="AI27" s="51"/>
      <c r="AJ27" s="51"/>
      <c r="AK27" s="51"/>
      <c r="AL27" s="543">
        <f>+AH18+P27</f>
        <v>521.63</v>
      </c>
      <c r="AM27" s="544"/>
      <c r="AN27" s="544"/>
      <c r="AO27" s="544"/>
      <c r="AP27" s="50" t="s">
        <v>204</v>
      </c>
      <c r="AQ27" s="236"/>
      <c r="AR27" s="116"/>
      <c r="AS27" s="539"/>
      <c r="AT27" s="540"/>
      <c r="AU27" s="540"/>
      <c r="AV27" s="50" t="s">
        <v>204</v>
      </c>
      <c r="AW27" s="376"/>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521.63</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76"/>
    </row>
    <row r="29" spans="2:49" ht="27" customHeight="1" thickTop="1" thickBot="1">
      <c r="B29" s="533" t="s">
        <v>255</v>
      </c>
      <c r="C29" s="534"/>
      <c r="D29" s="560">
        <v>493</v>
      </c>
      <c r="E29" s="560"/>
      <c r="F29" s="560"/>
      <c r="G29" s="179" t="s">
        <v>87</v>
      </c>
      <c r="H29" s="531">
        <f>+AL27</f>
        <v>521.63</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76"/>
    </row>
    <row r="30" spans="2:49" ht="27" customHeight="1" thickBot="1">
      <c r="B30" s="533" t="s">
        <v>263</v>
      </c>
      <c r="C30" s="534"/>
      <c r="D30" s="560">
        <v>493</v>
      </c>
      <c r="E30" s="560"/>
      <c r="F30" s="560"/>
      <c r="G30" s="179" t="s">
        <v>87</v>
      </c>
      <c r="H30" s="531">
        <f>+AL30</f>
        <v>521.63</v>
      </c>
      <c r="I30" s="532"/>
      <c r="J30" s="179" t="s">
        <v>87</v>
      </c>
      <c r="M30" s="578"/>
      <c r="P30" s="54"/>
      <c r="R30" s="547">
        <f>+ROUND(AA28,2)+ROUND(AA29,2)+ROUND(AA30,2)</f>
        <v>521.63</v>
      </c>
      <c r="S30" s="580"/>
      <c r="T30" s="580"/>
      <c r="U30" s="580"/>
      <c r="V30" s="42" t="s">
        <v>204</v>
      </c>
      <c r="Y30" s="570" t="s">
        <v>264</v>
      </c>
      <c r="Z30" s="571"/>
      <c r="AA30" s="569"/>
      <c r="AB30" s="560"/>
      <c r="AC30" s="560"/>
      <c r="AD30" s="560"/>
      <c r="AE30" s="560"/>
      <c r="AF30" s="42" t="s">
        <v>204</v>
      </c>
      <c r="AL30" s="539">
        <v>521.63</v>
      </c>
      <c r="AM30" s="540"/>
      <c r="AN30" s="540"/>
      <c r="AO30" s="540"/>
      <c r="AP30" s="50" t="s">
        <v>204</v>
      </c>
      <c r="AS30" s="568"/>
      <c r="AT30" s="565"/>
      <c r="AU30" s="565"/>
      <c r="AV30" s="566"/>
      <c r="AW30" s="376"/>
    </row>
    <row r="31" spans="2:49" ht="27" customHeight="1" thickTop="1" thickBot="1">
      <c r="B31" s="533" t="s">
        <v>265</v>
      </c>
      <c r="C31" s="534"/>
      <c r="D31" s="560">
        <v>493</v>
      </c>
      <c r="E31" s="560"/>
      <c r="F31" s="560"/>
      <c r="G31" s="179" t="s">
        <v>87</v>
      </c>
      <c r="H31" s="531">
        <f>+AS24</f>
        <v>521.63</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76"/>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76"/>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76"/>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76"/>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210"/>
      <c r="AZ36" s="210"/>
      <c r="BA36" s="210"/>
      <c r="BB36" s="210"/>
      <c r="BC36" s="210"/>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81"/>
      <c r="AZ37" s="211"/>
      <c r="BA37" s="211"/>
      <c r="BB37" s="211"/>
      <c r="BC37" s="211"/>
      <c r="BD37" s="21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116"/>
      <c r="AZ38" s="116"/>
      <c r="BA38" s="116"/>
      <c r="BB38" s="116"/>
      <c r="BC38" s="116"/>
      <c r="BD38" s="116"/>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116"/>
      <c r="AZ39" s="116"/>
      <c r="BA39" s="116"/>
      <c r="BB39" s="116"/>
      <c r="BC39" s="116"/>
      <c r="BD39" s="116"/>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116"/>
      <c r="AZ40" s="116"/>
      <c r="BA40" s="116"/>
      <c r="BB40" s="116"/>
      <c r="BC40" s="116"/>
      <c r="BD40" s="116"/>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116"/>
      <c r="AZ41" s="116"/>
      <c r="BA41" s="116"/>
      <c r="BB41" s="116"/>
      <c r="BC41" s="116"/>
      <c r="BD41" s="116"/>
    </row>
    <row r="42" spans="2:62" ht="13.5">
      <c r="I42" s="66"/>
      <c r="J42" s="66"/>
      <c r="K42" s="66"/>
      <c r="R42" s="66"/>
      <c r="S42" s="66"/>
      <c r="T42" s="66"/>
      <c r="AQ42" s="51"/>
      <c r="AR42" s="51"/>
      <c r="AS42" s="116"/>
      <c r="AT42" s="62"/>
      <c r="AY42" s="116"/>
      <c r="AZ42" s="116"/>
      <c r="BA42" s="116"/>
      <c r="BB42" s="116"/>
      <c r="BC42" s="116"/>
      <c r="BD42" s="116"/>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3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381</v>
      </c>
    </row>
    <row r="2" spans="1:16" ht="16.149999999999999" customHeight="1">
      <c r="C2" s="72"/>
    </row>
    <row r="3" spans="1:16" ht="13.9" customHeight="1" thickBot="1">
      <c r="O3" s="95" t="s">
        <v>25</v>
      </c>
    </row>
    <row r="4" spans="1:16" ht="13.5">
      <c r="A4" s="16">
        <v>14</v>
      </c>
      <c r="M4" s="420" t="s">
        <v>26</v>
      </c>
      <c r="N4" s="93" t="s">
        <v>27</v>
      </c>
      <c r="O4" s="94" t="s">
        <v>28</v>
      </c>
    </row>
    <row r="5" spans="1:16" ht="20.100000000000001" customHeight="1" thickBot="1">
      <c r="A5" s="17" t="e">
        <f>+#REF!</f>
        <v>#REF!</v>
      </c>
      <c r="C5" s="16" t="s">
        <v>29</v>
      </c>
      <c r="M5" s="626"/>
      <c r="N5" s="206" t="str">
        <f>+表紙!N28</f>
        <v>○</v>
      </c>
      <c r="O5" s="207" t="str">
        <f>+表紙!O28</f>
        <v>　</v>
      </c>
    </row>
    <row r="6" spans="1:16" ht="13.5">
      <c r="C6" s="497" t="s">
        <v>32</v>
      </c>
      <c r="D6" s="670"/>
      <c r="E6" s="670"/>
      <c r="F6" s="670"/>
      <c r="G6" s="670"/>
      <c r="H6" s="670"/>
      <c r="I6" s="670"/>
      <c r="J6" s="670"/>
      <c r="K6" s="670"/>
      <c r="L6" s="670"/>
      <c r="M6" s="670"/>
      <c r="N6" s="670"/>
      <c r="O6" s="670"/>
    </row>
    <row r="7" spans="1:16" ht="7.9" customHeight="1">
      <c r="C7" s="73"/>
      <c r="D7" s="74"/>
      <c r="E7" s="74"/>
      <c r="F7" s="74"/>
      <c r="G7" s="74"/>
      <c r="H7" s="74"/>
      <c r="I7" s="74"/>
      <c r="J7" s="74"/>
      <c r="K7" s="74"/>
      <c r="L7" s="74"/>
      <c r="M7" s="74"/>
      <c r="N7" s="74"/>
      <c r="O7" s="75"/>
    </row>
    <row r="8" spans="1:16" ht="12" customHeight="1">
      <c r="C8" s="450" t="s">
        <v>33</v>
      </c>
      <c r="D8" s="704"/>
      <c r="E8" s="704"/>
      <c r="F8" s="704"/>
      <c r="G8" s="704"/>
      <c r="H8" s="704"/>
      <c r="I8" s="704"/>
      <c r="J8" s="704"/>
      <c r="K8" s="704"/>
      <c r="L8" s="704"/>
      <c r="M8" s="704"/>
      <c r="N8" s="704"/>
      <c r="O8" s="705"/>
      <c r="P8" s="15"/>
    </row>
    <row r="9" spans="1:16" ht="12" customHeight="1">
      <c r="C9" s="706"/>
      <c r="D9" s="707"/>
      <c r="E9" s="707"/>
      <c r="F9" s="707"/>
      <c r="G9" s="707"/>
      <c r="H9" s="707"/>
      <c r="I9" s="707"/>
      <c r="J9" s="707"/>
      <c r="K9" s="707"/>
      <c r="L9" s="707"/>
      <c r="M9" s="707"/>
      <c r="N9" s="707"/>
      <c r="O9" s="708"/>
    </row>
    <row r="10" spans="1:16" ht="10.15" customHeight="1">
      <c r="C10" s="76"/>
      <c r="O10" s="77"/>
    </row>
    <row r="11" spans="1:16" ht="13.5">
      <c r="C11" s="76"/>
      <c r="L11" s="709" t="str">
        <f>+表紙!L34</f>
        <v>令和 7 年 6 月 17 日</v>
      </c>
      <c r="M11" s="710"/>
      <c r="N11" s="710"/>
      <c r="O11" s="711"/>
    </row>
    <row r="12" spans="1:16" ht="1.1499999999999999" customHeight="1">
      <c r="C12" s="76"/>
      <c r="O12" s="78"/>
    </row>
    <row r="13" spans="1:16" ht="13.5">
      <c r="C13" s="681" t="str">
        <f>+表紙!C36</f>
        <v>横浜市長</v>
      </c>
      <c r="D13" s="682"/>
      <c r="E13" s="682"/>
      <c r="F13" s="682"/>
      <c r="G13" s="86" t="s">
        <v>34</v>
      </c>
      <c r="O13" s="77"/>
    </row>
    <row r="14" spans="1:16" ht="9" customHeight="1">
      <c r="C14" s="76"/>
      <c r="O14" s="77"/>
    </row>
    <row r="15" spans="1:16" ht="13.15" customHeight="1">
      <c r="A15" s="17">
        <v>3</v>
      </c>
      <c r="C15" s="76"/>
      <c r="H15" s="203" t="s">
        <v>35</v>
      </c>
      <c r="I15" s="203"/>
      <c r="O15" s="77"/>
    </row>
    <row r="16" spans="1:16" ht="26.25" customHeight="1">
      <c r="C16" s="76"/>
      <c r="H16" s="18" t="s">
        <v>36</v>
      </c>
      <c r="I16" s="18"/>
      <c r="J16" s="678" t="str">
        <f>+表紙!J39</f>
        <v>横浜市鶴見区大黒町10番1号</v>
      </c>
      <c r="K16" s="678"/>
      <c r="L16" s="679"/>
      <c r="M16" s="679"/>
      <c r="N16" s="679"/>
      <c r="O16" s="680"/>
    </row>
    <row r="17" spans="1:17" ht="26.25" customHeight="1">
      <c r="C17" s="76"/>
      <c r="H17" s="18" t="s">
        <v>37</v>
      </c>
      <c r="I17" s="18"/>
      <c r="J17" s="678" t="str">
        <f>+表紙!J40</f>
        <v>三菱ケミカル株式会社関東事業所鶴見地区
企画管理部長　　小林　則之</v>
      </c>
      <c r="K17" s="678"/>
      <c r="L17" s="679"/>
      <c r="M17" s="679"/>
      <c r="N17" s="679"/>
      <c r="O17" s="680"/>
    </row>
    <row r="18" spans="1:17">
      <c r="C18" s="76"/>
      <c r="J18" s="16" t="s">
        <v>38</v>
      </c>
      <c r="O18" s="77"/>
    </row>
    <row r="19" spans="1:17">
      <c r="C19" s="76"/>
      <c r="J19" s="19" t="s">
        <v>39</v>
      </c>
      <c r="K19" s="19"/>
      <c r="L19" s="683" t="str">
        <f>IF(+表紙!L42="","",+表紙!L42)</f>
        <v>045-501-1241</v>
      </c>
      <c r="M19" s="683"/>
      <c r="N19" s="683"/>
      <c r="O19" s="684"/>
    </row>
    <row r="20" spans="1:17" ht="8.4499999999999993" customHeight="1">
      <c r="C20" s="76"/>
      <c r="J20" s="19"/>
      <c r="K20" s="19"/>
      <c r="O20" s="77"/>
    </row>
    <row r="21" spans="1:17" ht="6" customHeight="1">
      <c r="C21" s="76"/>
      <c r="O21" s="77"/>
    </row>
    <row r="22" spans="1:17" ht="30" customHeight="1">
      <c r="A22" s="17">
        <v>4</v>
      </c>
      <c r="C22" s="459" t="str">
        <f>表紙!C45</f>
        <v>　廃棄物の処理及び清掃に関する法律第12条の２第11項の規定に基づき、令和６年度の特別管理産業廃棄物処理計画の実施状況を報告します。</v>
      </c>
      <c r="D22" s="698"/>
      <c r="E22" s="698"/>
      <c r="F22" s="698"/>
      <c r="G22" s="698"/>
      <c r="H22" s="698"/>
      <c r="I22" s="698"/>
      <c r="J22" s="698"/>
      <c r="K22" s="698"/>
      <c r="L22" s="698"/>
      <c r="M22" s="698"/>
      <c r="N22" s="698"/>
      <c r="O22" s="699"/>
    </row>
    <row r="23" spans="1:17" ht="7.5" customHeight="1">
      <c r="C23" s="79"/>
      <c r="D23" s="20"/>
      <c r="E23" s="20"/>
      <c r="F23" s="20"/>
      <c r="G23" s="20"/>
      <c r="H23" s="20"/>
      <c r="I23" s="20"/>
      <c r="J23" s="20"/>
      <c r="K23" s="20"/>
      <c r="L23" s="20"/>
      <c r="M23" s="20"/>
      <c r="N23" s="20"/>
      <c r="O23" s="80"/>
    </row>
    <row r="24" spans="1:17" ht="21" customHeight="1">
      <c r="C24" s="414" t="s">
        <v>41</v>
      </c>
      <c r="D24" s="415"/>
      <c r="E24" s="416"/>
      <c r="F24" s="688" t="str">
        <f>+表紙!F47</f>
        <v>三菱ケミカル株式会社　関東事業所　鶴見地区</v>
      </c>
      <c r="G24" s="689"/>
      <c r="H24" s="690"/>
      <c r="I24" s="690"/>
      <c r="J24" s="690"/>
      <c r="K24" s="690"/>
      <c r="L24" s="690"/>
      <c r="M24" s="490" t="s">
        <v>382</v>
      </c>
      <c r="N24" s="693"/>
      <c r="O24" s="694"/>
    </row>
    <row r="25" spans="1:17" ht="21" customHeight="1">
      <c r="C25" s="417"/>
      <c r="D25" s="418"/>
      <c r="E25" s="419"/>
      <c r="F25" s="691"/>
      <c r="G25" s="692"/>
      <c r="H25" s="692"/>
      <c r="I25" s="692"/>
      <c r="J25" s="692"/>
      <c r="K25" s="692"/>
      <c r="L25" s="692"/>
      <c r="M25" s="695">
        <f>表紙!M48</f>
        <v>2036</v>
      </c>
      <c r="N25" s="696"/>
      <c r="O25" s="697"/>
    </row>
    <row r="26" spans="1:17" ht="18.600000000000001" customHeight="1">
      <c r="C26" s="414" t="s">
        <v>43</v>
      </c>
      <c r="D26" s="442"/>
      <c r="E26" s="443"/>
      <c r="F26" s="700" t="str">
        <f>+表紙!F49</f>
        <v>横浜市鶴見区大黒町１０番１号</v>
      </c>
      <c r="G26" s="701"/>
      <c r="H26" s="701"/>
      <c r="I26" s="701"/>
      <c r="J26" s="701"/>
      <c r="K26" s="701"/>
      <c r="L26" s="114" t="s">
        <v>44</v>
      </c>
      <c r="M26" s="204"/>
      <c r="N26" s="717" t="str">
        <f>IF(+表紙!N49="","",+表紙!N49)</f>
        <v>045-501-7335</v>
      </c>
      <c r="O26" s="718"/>
    </row>
    <row r="27" spans="1:17" ht="18.600000000000001" customHeight="1">
      <c r="C27" s="444"/>
      <c r="D27" s="445"/>
      <c r="E27" s="446"/>
      <c r="F27" s="702"/>
      <c r="G27" s="703"/>
      <c r="H27" s="703"/>
      <c r="I27" s="703"/>
      <c r="J27" s="703"/>
      <c r="K27" s="703"/>
      <c r="L27" s="360"/>
      <c r="M27" s="253"/>
      <c r="N27" s="254"/>
      <c r="O27" s="248"/>
    </row>
    <row r="28" spans="1:17" ht="18.75" customHeight="1">
      <c r="C28" s="165" t="s">
        <v>45</v>
      </c>
      <c r="D28" s="166"/>
      <c r="E28" s="166"/>
      <c r="F28" s="25"/>
      <c r="G28" s="25"/>
      <c r="H28" s="25"/>
      <c r="I28" s="25"/>
      <c r="J28" s="25"/>
      <c r="K28" s="25"/>
      <c r="L28" s="287"/>
      <c r="M28" s="277"/>
      <c r="N28" s="288"/>
      <c r="O28" s="278"/>
    </row>
    <row r="29" spans="1:17" ht="37.5" customHeight="1">
      <c r="C29" s="279"/>
      <c r="D29" s="289" t="s">
        <v>46</v>
      </c>
      <c r="E29" s="290" t="s">
        <v>47</v>
      </c>
      <c r="F29" s="712" t="str">
        <f>IF(+表紙!F52="","",+表紙!F52)</f>
        <v>Ｅ16－化学工業</v>
      </c>
      <c r="G29" s="714"/>
      <c r="H29" s="714"/>
      <c r="I29" s="714"/>
      <c r="J29" s="25" t="s">
        <v>49</v>
      </c>
      <c r="K29" s="25"/>
      <c r="L29" s="719" t="str">
        <f>IF(+表紙!L52="","",+表紙!L52)</f>
        <v/>
      </c>
      <c r="M29" s="719"/>
      <c r="N29" s="720"/>
      <c r="O29" s="721"/>
      <c r="Q29" s="21"/>
    </row>
    <row r="30" spans="1:17" ht="19.5" customHeight="1">
      <c r="C30" s="280"/>
      <c r="D30" s="291" t="s">
        <v>50</v>
      </c>
      <c r="E30" s="292" t="s">
        <v>51</v>
      </c>
      <c r="F30" s="712" t="s">
        <v>52</v>
      </c>
      <c r="G30" s="484"/>
      <c r="H30" s="713"/>
      <c r="I30" s="712" t="s">
        <v>53</v>
      </c>
      <c r="J30" s="486"/>
      <c r="K30" s="487"/>
      <c r="L30" s="715">
        <f>IF(+表紙!L53="","",+表紙!L53)</f>
        <v>15276</v>
      </c>
      <c r="M30" s="716"/>
      <c r="N30" s="293" t="s">
        <v>54</v>
      </c>
      <c r="O30" s="290"/>
      <c r="Q30" s="21"/>
    </row>
    <row r="31" spans="1:17" ht="19.5" customHeight="1">
      <c r="C31" s="280"/>
      <c r="D31" s="279"/>
      <c r="E31" s="294"/>
      <c r="F31" s="712" t="s">
        <v>55</v>
      </c>
      <c r="G31" s="484"/>
      <c r="H31" s="713"/>
      <c r="I31" s="714" t="s">
        <v>56</v>
      </c>
      <c r="J31" s="486"/>
      <c r="K31" s="486"/>
      <c r="L31" s="715" t="str">
        <f>IF(+表紙!L54="","",+表紙!L54)</f>
        <v/>
      </c>
      <c r="M31" s="716"/>
      <c r="N31" s="293" t="s">
        <v>54</v>
      </c>
      <c r="O31" s="290"/>
      <c r="Q31" s="21"/>
    </row>
    <row r="32" spans="1:17" ht="19.5" customHeight="1">
      <c r="C32" s="280"/>
      <c r="D32" s="516" t="s">
        <v>57</v>
      </c>
      <c r="E32" s="517"/>
      <c r="F32" s="712" t="s">
        <v>58</v>
      </c>
      <c r="G32" s="484"/>
      <c r="H32" s="713"/>
      <c r="I32" s="714" t="s">
        <v>59</v>
      </c>
      <c r="J32" s="486"/>
      <c r="K32" s="486"/>
      <c r="L32" s="715" t="str">
        <f>IF(+表紙!L55="","",+表紙!L55)</f>
        <v/>
      </c>
      <c r="M32" s="716"/>
      <c r="N32" s="293" t="s">
        <v>60</v>
      </c>
      <c r="O32" s="290"/>
      <c r="Q32" s="21"/>
    </row>
    <row r="33" spans="3:17" ht="19.5" customHeight="1">
      <c r="C33" s="280"/>
      <c r="D33" s="516"/>
      <c r="E33" s="517"/>
      <c r="F33" s="712" t="s">
        <v>61</v>
      </c>
      <c r="G33" s="484"/>
      <c r="H33" s="713"/>
      <c r="I33" s="714" t="s">
        <v>62</v>
      </c>
      <c r="J33" s="486"/>
      <c r="K33" s="486"/>
      <c r="L33" s="715" t="str">
        <f>IF(+表紙!L56="","",+表紙!L56)</f>
        <v/>
      </c>
      <c r="M33" s="716"/>
      <c r="N33" s="293" t="s">
        <v>54</v>
      </c>
      <c r="O33" s="290"/>
      <c r="Q33" s="21"/>
    </row>
    <row r="34" spans="3:17" ht="15" customHeight="1">
      <c r="C34" s="280"/>
      <c r="D34" s="279"/>
      <c r="E34" s="294"/>
      <c r="F34" s="163" t="s">
        <v>63</v>
      </c>
      <c r="G34" s="295"/>
      <c r="H34" s="295"/>
      <c r="I34" s="295"/>
      <c r="J34" s="30"/>
      <c r="K34" s="30"/>
      <c r="L34" s="296"/>
      <c r="M34" s="296"/>
      <c r="N34" s="297"/>
      <c r="O34" s="298"/>
      <c r="Q34" s="21"/>
    </row>
    <row r="35" spans="3:17" ht="19.5" customHeight="1">
      <c r="C35" s="280"/>
      <c r="D35" s="299"/>
      <c r="E35" s="300"/>
      <c r="F35" s="722" t="str">
        <f>IF(+表紙!F58="","",+表紙!F58)</f>
        <v/>
      </c>
      <c r="G35" s="723"/>
      <c r="H35" s="723"/>
      <c r="I35" s="723"/>
      <c r="J35" s="723"/>
      <c r="K35" s="723"/>
      <c r="L35" s="723"/>
      <c r="M35" s="723"/>
      <c r="N35" s="723"/>
      <c r="O35" s="724"/>
      <c r="Q35" s="21"/>
    </row>
    <row r="36" spans="3:17" ht="19.5" customHeight="1">
      <c r="C36" s="285"/>
      <c r="D36" s="301" t="s">
        <v>64</v>
      </c>
      <c r="E36" s="302" t="s">
        <v>65</v>
      </c>
      <c r="F36" s="725">
        <f>IF(+表紙!F59="","",+表紙!F59)</f>
        <v>203</v>
      </c>
      <c r="G36" s="726"/>
      <c r="H36" s="726"/>
      <c r="I36" s="726"/>
      <c r="J36" s="726"/>
      <c r="K36" s="726"/>
      <c r="L36" s="726"/>
      <c r="M36" s="726"/>
      <c r="N36" s="726"/>
      <c r="O36" s="727"/>
      <c r="Q36" s="21"/>
    </row>
    <row r="37" spans="3:17" ht="33.75" customHeight="1">
      <c r="C37" s="427" t="s">
        <v>66</v>
      </c>
      <c r="D37" s="428"/>
      <c r="E37" s="429"/>
      <c r="F37" s="685" t="str">
        <f>+表紙!F60</f>
        <v>令和 ６ 年 ４ 月 １ 日 ～ 令和 ７ 年 ３ 月 31 日（ １ 年間）</v>
      </c>
      <c r="G37" s="686"/>
      <c r="H37" s="686"/>
      <c r="I37" s="686"/>
      <c r="J37" s="686"/>
      <c r="K37" s="686"/>
      <c r="L37" s="686"/>
      <c r="M37" s="686"/>
      <c r="N37" s="686"/>
      <c r="O37" s="687"/>
    </row>
    <row r="38" spans="3:17" ht="30" customHeight="1">
      <c r="C38" s="165" t="s">
        <v>68</v>
      </c>
      <c r="D38" s="274"/>
      <c r="E38" s="166"/>
      <c r="F38" s="22"/>
      <c r="G38" s="22"/>
      <c r="H38" s="23"/>
      <c r="I38" s="23"/>
      <c r="J38" s="24"/>
      <c r="K38" s="24"/>
      <c r="L38" s="25"/>
      <c r="M38" s="25"/>
      <c r="N38" s="25"/>
      <c r="O38" s="26"/>
    </row>
    <row r="39" spans="3:17" ht="18" customHeight="1">
      <c r="C39" s="676"/>
      <c r="D39" s="424" t="s">
        <v>69</v>
      </c>
      <c r="E39" s="425"/>
      <c r="F39" s="425"/>
      <c r="G39" s="426"/>
      <c r="H39" s="424" t="s">
        <v>70</v>
      </c>
      <c r="I39" s="426"/>
      <c r="J39" s="424" t="s">
        <v>71</v>
      </c>
      <c r="K39" s="425"/>
      <c r="L39" s="426"/>
      <c r="M39" s="424" t="s">
        <v>72</v>
      </c>
      <c r="N39" s="425"/>
      <c r="O39" s="426"/>
    </row>
    <row r="40" spans="3:17" ht="25.15" customHeight="1">
      <c r="C40" s="677"/>
      <c r="D40" s="401" t="s">
        <v>73</v>
      </c>
      <c r="E40" s="402"/>
      <c r="F40" s="402"/>
      <c r="G40" s="403"/>
      <c r="H40" s="221">
        <f>+表紙!H63</f>
        <v>496.41999999999996</v>
      </c>
      <c r="I40" s="213" t="s">
        <v>74</v>
      </c>
      <c r="J40" s="436" t="s">
        <v>75</v>
      </c>
      <c r="K40" s="437"/>
      <c r="L40" s="438"/>
      <c r="M40" s="674">
        <f>+表紙!M63</f>
        <v>496.41999999999996</v>
      </c>
      <c r="N40" s="675">
        <f>+表紙!N63</f>
        <v>0</v>
      </c>
      <c r="O40" s="370" t="s">
        <v>74</v>
      </c>
    </row>
    <row r="41" spans="3:17" ht="25.15" customHeight="1">
      <c r="C41" s="677"/>
      <c r="D41" s="401" t="s">
        <v>76</v>
      </c>
      <c r="E41" s="402"/>
      <c r="F41" s="402"/>
      <c r="G41" s="403"/>
      <c r="H41" s="221" t="str">
        <f>+表紙!H64</f>
        <v>0</v>
      </c>
      <c r="I41" s="213" t="s">
        <v>74</v>
      </c>
      <c r="J41" s="436" t="s">
        <v>77</v>
      </c>
      <c r="K41" s="437"/>
      <c r="L41" s="438"/>
      <c r="M41" s="674">
        <f>+表紙!M64</f>
        <v>496.41999999999996</v>
      </c>
      <c r="N41" s="675">
        <f>+表紙!N64</f>
        <v>0</v>
      </c>
      <c r="O41" s="26" t="s">
        <v>74</v>
      </c>
    </row>
    <row r="42" spans="3:17" ht="25.15" customHeight="1">
      <c r="C42" s="677"/>
      <c r="D42" s="401" t="s">
        <v>78</v>
      </c>
      <c r="E42" s="402"/>
      <c r="F42" s="402"/>
      <c r="G42" s="403"/>
      <c r="H42" s="221" t="str">
        <f>+表紙!H65</f>
        <v>0</v>
      </c>
      <c r="I42" s="213" t="s">
        <v>74</v>
      </c>
      <c r="J42" s="401" t="s">
        <v>79</v>
      </c>
      <c r="K42" s="402"/>
      <c r="L42" s="403"/>
      <c r="M42" s="667">
        <f>+表紙!M65</f>
        <v>494.41999999999996</v>
      </c>
      <c r="N42" s="668">
        <f>+表紙!N65</f>
        <v>0</v>
      </c>
      <c r="O42" s="249" t="s">
        <v>74</v>
      </c>
    </row>
    <row r="43" spans="3:17" ht="25.15" customHeight="1">
      <c r="C43" s="164"/>
      <c r="D43" s="401" t="s">
        <v>80</v>
      </c>
      <c r="E43" s="402"/>
      <c r="F43" s="402"/>
      <c r="G43" s="403"/>
      <c r="H43" s="221" t="str">
        <f>+表紙!H66</f>
        <v>0</v>
      </c>
      <c r="I43" s="213" t="s">
        <v>74</v>
      </c>
      <c r="J43" s="401" t="s">
        <v>383</v>
      </c>
      <c r="K43" s="402"/>
      <c r="L43" s="403"/>
      <c r="M43" s="667" t="str">
        <f>+表紙!M66</f>
        <v>0</v>
      </c>
      <c r="N43" s="668">
        <f>+表紙!N66</f>
        <v>0</v>
      </c>
      <c r="O43" s="249" t="s">
        <v>74</v>
      </c>
    </row>
    <row r="44" spans="3:17" ht="25.15" customHeight="1">
      <c r="C44" s="212"/>
      <c r="D44" s="401" t="s">
        <v>82</v>
      </c>
      <c r="E44" s="402"/>
      <c r="F44" s="402"/>
      <c r="G44" s="403"/>
      <c r="H44" s="221" t="str">
        <f>+表紙!H67</f>
        <v>0</v>
      </c>
      <c r="I44" s="213" t="s">
        <v>74</v>
      </c>
      <c r="J44" s="401" t="s">
        <v>384</v>
      </c>
      <c r="K44" s="402"/>
      <c r="L44" s="403"/>
      <c r="M44" s="667" t="str">
        <f>+表紙!M67</f>
        <v>0</v>
      </c>
      <c r="N44" s="668">
        <f>+表紙!N67</f>
        <v>0</v>
      </c>
      <c r="O44" s="249" t="s">
        <v>74</v>
      </c>
    </row>
    <row r="45" spans="3:17" ht="23.45" customHeight="1">
      <c r="C45" s="406" t="s">
        <v>84</v>
      </c>
      <c r="D45" s="407"/>
      <c r="E45" s="407"/>
      <c r="F45" s="407"/>
      <c r="G45" s="407"/>
      <c r="H45" s="407"/>
      <c r="I45" s="407"/>
      <c r="J45" s="265"/>
      <c r="K45" s="265"/>
      <c r="L45" s="265"/>
      <c r="M45" s="266"/>
      <c r="N45" s="266"/>
      <c r="O45" s="267"/>
    </row>
    <row r="46" spans="3:17" ht="13.15" customHeight="1">
      <c r="C46" s="268"/>
      <c r="D46" s="385" t="s">
        <v>85</v>
      </c>
      <c r="E46" s="386"/>
      <c r="F46" s="386"/>
      <c r="G46" s="386"/>
      <c r="H46" s="386"/>
      <c r="I46" s="387"/>
      <c r="J46" s="385" t="str">
        <f>表紙!J69</f>
        <v>前々年度（令和５年度）</v>
      </c>
      <c r="K46" s="506"/>
      <c r="L46" s="506"/>
      <c r="M46" s="266" t="str">
        <f>IF(表紙!M69="","",表紙!M69)</f>
        <v/>
      </c>
      <c r="N46" s="266" t="s">
        <v>87</v>
      </c>
      <c r="O46" s="267"/>
    </row>
    <row r="47" spans="3:17" ht="13.15" customHeight="1">
      <c r="C47" s="268"/>
      <c r="D47" s="388"/>
      <c r="E47" s="389"/>
      <c r="F47" s="389"/>
      <c r="G47" s="389"/>
      <c r="H47" s="389"/>
      <c r="I47" s="390"/>
      <c r="J47" s="507" t="str">
        <f>表紙!J70</f>
        <v>前 年 度（令和６年度）</v>
      </c>
      <c r="K47" s="508"/>
      <c r="L47" s="508"/>
      <c r="M47" s="270">
        <f>IF(表紙!M70="","",表紙!M70)</f>
        <v>525.18999999999994</v>
      </c>
      <c r="N47" s="270" t="s">
        <v>87</v>
      </c>
      <c r="O47" s="271"/>
    </row>
    <row r="48" spans="3:17" ht="10.9" customHeight="1">
      <c r="C48" s="268"/>
      <c r="D48" s="509" t="s">
        <v>89</v>
      </c>
      <c r="E48" s="407"/>
      <c r="F48" s="407"/>
      <c r="G48" s="407"/>
      <c r="H48" s="407"/>
      <c r="I48" s="407"/>
      <c r="J48" s="265"/>
      <c r="K48" s="272"/>
      <c r="L48" s="265"/>
      <c r="M48" s="266"/>
      <c r="N48" s="266"/>
      <c r="O48" s="267"/>
    </row>
    <row r="49" spans="1:15" ht="49.5" customHeight="1">
      <c r="C49" s="269"/>
      <c r="D49" s="671" t="str">
        <f>IF(表紙!D72="","",表紙!D72)</f>
        <v>電子マニフェスト導入済み（100％）</v>
      </c>
      <c r="E49" s="672"/>
      <c r="F49" s="672"/>
      <c r="G49" s="672"/>
      <c r="H49" s="672"/>
      <c r="I49" s="672"/>
      <c r="J49" s="672"/>
      <c r="K49" s="672"/>
      <c r="L49" s="672"/>
      <c r="M49" s="672"/>
      <c r="N49" s="672"/>
      <c r="O49" s="673"/>
    </row>
    <row r="50" spans="1:15" ht="12.6" customHeight="1">
      <c r="C50" s="669" t="s">
        <v>92</v>
      </c>
      <c r="D50" s="500"/>
      <c r="E50" s="501"/>
      <c r="F50" s="22"/>
      <c r="G50" s="22"/>
      <c r="H50" s="23"/>
      <c r="I50" s="23"/>
      <c r="J50" s="24"/>
      <c r="K50" s="24"/>
      <c r="L50" s="25"/>
      <c r="M50" s="25"/>
      <c r="N50" s="25"/>
      <c r="O50" s="26"/>
    </row>
    <row r="51" spans="1:15" ht="5.45" customHeight="1">
      <c r="C51" s="255"/>
      <c r="D51" s="367"/>
      <c r="E51" s="367"/>
      <c r="F51" s="27"/>
      <c r="G51" s="27"/>
      <c r="H51" s="28"/>
      <c r="I51" s="28"/>
      <c r="J51" s="29"/>
      <c r="K51" s="29"/>
      <c r="L51" s="30"/>
      <c r="M51" s="30"/>
      <c r="N51" s="30"/>
      <c r="O51" s="28"/>
    </row>
    <row r="52" spans="1:15" ht="15" customHeight="1">
      <c r="C52" s="497" t="s">
        <v>93</v>
      </c>
      <c r="D52" s="670"/>
      <c r="E52" s="670"/>
      <c r="F52" s="670"/>
      <c r="G52" s="670"/>
      <c r="H52" s="670"/>
      <c r="I52" s="670"/>
      <c r="J52" s="670"/>
      <c r="K52" s="670"/>
      <c r="L52" s="670"/>
      <c r="M52" s="670"/>
      <c r="N52" s="670"/>
      <c r="O52" s="670"/>
    </row>
    <row r="53" spans="1:15" ht="13.5">
      <c r="C53" s="163" t="s">
        <v>94</v>
      </c>
      <c r="D53" s="4"/>
      <c r="E53" s="4"/>
      <c r="F53" s="27"/>
      <c r="G53" s="27"/>
      <c r="H53" s="28"/>
      <c r="I53" s="28"/>
      <c r="J53" s="29"/>
      <c r="K53" s="29"/>
      <c r="L53" s="30"/>
      <c r="M53" s="30"/>
      <c r="N53" s="30"/>
      <c r="O53" s="31"/>
    </row>
    <row r="54" spans="1:15" ht="15" customHeight="1">
      <c r="A54" s="17">
        <v>11</v>
      </c>
      <c r="C54" s="205"/>
      <c r="D54" s="32"/>
      <c r="E54" s="32"/>
      <c r="F54" s="32"/>
      <c r="G54" s="32"/>
      <c r="H54" s="32"/>
      <c r="I54" s="32"/>
      <c r="J54" s="32"/>
      <c r="K54" s="32"/>
      <c r="L54" s="32"/>
      <c r="M54" s="32"/>
      <c r="N54" s="32"/>
      <c r="O54" s="33"/>
    </row>
    <row r="55" spans="1:15" ht="15" customHeight="1">
      <c r="C55" s="167">
        <v>1</v>
      </c>
      <c r="D55" s="422" t="str">
        <f>表紙!D78</f>
        <v>　当該年度（令和７年度）の６月30日までに提出してください。</v>
      </c>
      <c r="E55" s="422"/>
      <c r="F55" s="422"/>
      <c r="G55" s="422"/>
      <c r="H55" s="422"/>
      <c r="I55" s="422"/>
      <c r="J55" s="422"/>
      <c r="K55" s="422"/>
      <c r="L55" s="422"/>
      <c r="M55" s="422"/>
      <c r="N55" s="422"/>
      <c r="O55" s="423"/>
    </row>
    <row r="56" spans="1:15" ht="15" customHeight="1">
      <c r="C56" s="167">
        <v>2</v>
      </c>
      <c r="D56" s="422" t="s">
        <v>96</v>
      </c>
      <c r="E56" s="422"/>
      <c r="F56" s="422"/>
      <c r="G56" s="422"/>
      <c r="H56" s="422"/>
      <c r="I56" s="422"/>
      <c r="J56" s="422"/>
      <c r="K56" s="422"/>
      <c r="L56" s="422"/>
      <c r="M56" s="422"/>
      <c r="N56" s="422"/>
      <c r="O56" s="423"/>
    </row>
    <row r="57" spans="1:15" ht="15" customHeight="1">
      <c r="C57" s="167"/>
      <c r="D57" s="502" t="s">
        <v>97</v>
      </c>
      <c r="E57" s="502"/>
      <c r="F57" s="502"/>
      <c r="G57" s="502"/>
      <c r="H57" s="502"/>
      <c r="I57" s="502"/>
      <c r="J57" s="502"/>
      <c r="K57" s="502"/>
      <c r="L57" s="502"/>
      <c r="M57" s="502"/>
      <c r="N57" s="502"/>
      <c r="O57" s="503"/>
    </row>
    <row r="58" spans="1:15" ht="39" customHeight="1">
      <c r="C58" s="167"/>
      <c r="D58" s="502" t="s">
        <v>98</v>
      </c>
      <c r="E58" s="502"/>
      <c r="F58" s="502"/>
      <c r="G58" s="502"/>
      <c r="H58" s="502"/>
      <c r="I58" s="502"/>
      <c r="J58" s="502"/>
      <c r="K58" s="502"/>
      <c r="L58" s="502"/>
      <c r="M58" s="502"/>
      <c r="N58" s="502"/>
      <c r="O58" s="503"/>
    </row>
    <row r="59" spans="1:15" ht="28.15" customHeight="1">
      <c r="A59" s="16"/>
      <c r="B59" s="16"/>
      <c r="C59" s="167">
        <v>3</v>
      </c>
      <c r="D59" s="422" t="str">
        <f>表紙!D82</f>
        <v>　「特別管理産業廃棄物処理計画における目標値」の欄には、前年度（令和６年度）提出の特別管理産業廃棄物処理計画に記載した目標量を記入してください。</v>
      </c>
      <c r="E59" s="422"/>
      <c r="F59" s="422"/>
      <c r="G59" s="422"/>
      <c r="H59" s="422"/>
      <c r="I59" s="422"/>
      <c r="J59" s="422"/>
      <c r="K59" s="422"/>
      <c r="L59" s="422"/>
      <c r="M59" s="422"/>
      <c r="N59" s="422"/>
      <c r="O59" s="423"/>
    </row>
    <row r="60" spans="1:15" ht="28.15" customHeight="1">
      <c r="A60" s="16"/>
      <c r="B60" s="16"/>
      <c r="C60" s="167">
        <v>4</v>
      </c>
      <c r="D60" s="422" t="str">
        <f>表紙!D83</f>
        <v>　第2面（様式５-２）には、前年度（令和６年度）の特別管理産業廃棄物処理実績に関して①～⑭の欄のそれぞれに、(1)から(14)に掲げる量を記入してください。</v>
      </c>
      <c r="E60" s="422"/>
      <c r="F60" s="422"/>
      <c r="G60" s="422"/>
      <c r="H60" s="422"/>
      <c r="I60" s="422"/>
      <c r="J60" s="422"/>
      <c r="K60" s="422"/>
      <c r="L60" s="422"/>
      <c r="M60" s="422"/>
      <c r="N60" s="422"/>
      <c r="O60" s="423"/>
    </row>
    <row r="61" spans="1:15" ht="15" customHeight="1">
      <c r="A61" s="16"/>
      <c r="B61" s="16"/>
      <c r="C61" s="167"/>
      <c r="D61" s="168" t="s">
        <v>385</v>
      </c>
      <c r="E61" s="422" t="s">
        <v>102</v>
      </c>
      <c r="F61" s="422"/>
      <c r="G61" s="422"/>
      <c r="H61" s="422"/>
      <c r="I61" s="422"/>
      <c r="J61" s="422"/>
      <c r="K61" s="422"/>
      <c r="L61" s="422"/>
      <c r="M61" s="422"/>
      <c r="N61" s="422"/>
      <c r="O61" s="423"/>
    </row>
    <row r="62" spans="1:15" ht="15" customHeight="1">
      <c r="A62" s="16"/>
      <c r="B62" s="16"/>
      <c r="C62" s="167"/>
      <c r="D62" s="168" t="s">
        <v>386</v>
      </c>
      <c r="E62" s="422" t="s">
        <v>387</v>
      </c>
      <c r="F62" s="422"/>
      <c r="G62" s="422"/>
      <c r="H62" s="422"/>
      <c r="I62" s="422"/>
      <c r="J62" s="422"/>
      <c r="K62" s="422"/>
      <c r="L62" s="422"/>
      <c r="M62" s="422"/>
      <c r="N62" s="422"/>
      <c r="O62" s="423"/>
    </row>
    <row r="63" spans="1:15" ht="15" customHeight="1">
      <c r="A63" s="16"/>
      <c r="B63" s="16"/>
      <c r="C63" s="167"/>
      <c r="D63" s="168" t="s">
        <v>388</v>
      </c>
      <c r="E63" s="422" t="s">
        <v>389</v>
      </c>
      <c r="F63" s="422"/>
      <c r="G63" s="422"/>
      <c r="H63" s="422"/>
      <c r="I63" s="422"/>
      <c r="J63" s="422"/>
      <c r="K63" s="422"/>
      <c r="L63" s="422"/>
      <c r="M63" s="422"/>
      <c r="N63" s="422"/>
      <c r="O63" s="423"/>
    </row>
    <row r="64" spans="1:15" ht="15" customHeight="1">
      <c r="A64" s="16"/>
      <c r="B64" s="16"/>
      <c r="C64" s="167"/>
      <c r="D64" s="168" t="s">
        <v>390</v>
      </c>
      <c r="E64" s="422" t="s">
        <v>391</v>
      </c>
      <c r="F64" s="422"/>
      <c r="G64" s="422"/>
      <c r="H64" s="422"/>
      <c r="I64" s="422"/>
      <c r="J64" s="422"/>
      <c r="K64" s="422"/>
      <c r="L64" s="422"/>
      <c r="M64" s="422"/>
      <c r="N64" s="422"/>
      <c r="O64" s="423"/>
    </row>
    <row r="65" spans="1:15" ht="15" customHeight="1">
      <c r="A65" s="16"/>
      <c r="B65" s="16"/>
      <c r="C65" s="167"/>
      <c r="D65" s="168" t="s">
        <v>392</v>
      </c>
      <c r="E65" s="422" t="s">
        <v>393</v>
      </c>
      <c r="F65" s="422"/>
      <c r="G65" s="422"/>
      <c r="H65" s="422"/>
      <c r="I65" s="422"/>
      <c r="J65" s="422"/>
      <c r="K65" s="422"/>
      <c r="L65" s="422"/>
      <c r="M65" s="422"/>
      <c r="N65" s="422"/>
      <c r="O65" s="423"/>
    </row>
    <row r="66" spans="1:15" ht="15" customHeight="1">
      <c r="A66" s="16"/>
      <c r="B66" s="16"/>
      <c r="C66" s="167"/>
      <c r="D66" s="168" t="s">
        <v>394</v>
      </c>
      <c r="E66" s="422" t="s">
        <v>116</v>
      </c>
      <c r="F66" s="422"/>
      <c r="G66" s="422"/>
      <c r="H66" s="422"/>
      <c r="I66" s="422"/>
      <c r="J66" s="422"/>
      <c r="K66" s="422"/>
      <c r="L66" s="422"/>
      <c r="M66" s="422"/>
      <c r="N66" s="422"/>
      <c r="O66" s="423"/>
    </row>
    <row r="67" spans="1:15" ht="15" customHeight="1">
      <c r="A67" s="16"/>
      <c r="B67" s="16"/>
      <c r="C67" s="167"/>
      <c r="D67" s="168" t="s">
        <v>395</v>
      </c>
      <c r="E67" s="422" t="s">
        <v>396</v>
      </c>
      <c r="F67" s="422"/>
      <c r="G67" s="422"/>
      <c r="H67" s="422"/>
      <c r="I67" s="422"/>
      <c r="J67" s="422"/>
      <c r="K67" s="422"/>
      <c r="L67" s="422"/>
      <c r="M67" s="422"/>
      <c r="N67" s="422"/>
      <c r="O67" s="423"/>
    </row>
    <row r="68" spans="1:15" ht="15" customHeight="1">
      <c r="A68" s="16"/>
      <c r="B68" s="16"/>
      <c r="C68" s="167"/>
      <c r="D68" s="168" t="s">
        <v>397</v>
      </c>
      <c r="E68" s="422" t="s">
        <v>398</v>
      </c>
      <c r="F68" s="422"/>
      <c r="G68" s="422"/>
      <c r="H68" s="422"/>
      <c r="I68" s="422"/>
      <c r="J68" s="422"/>
      <c r="K68" s="422"/>
      <c r="L68" s="422"/>
      <c r="M68" s="422"/>
      <c r="N68" s="422"/>
      <c r="O68" s="423"/>
    </row>
    <row r="69" spans="1:15" ht="15" customHeight="1">
      <c r="A69" s="16"/>
      <c r="B69" s="16"/>
      <c r="C69" s="167"/>
      <c r="D69" s="168" t="s">
        <v>399</v>
      </c>
      <c r="E69" s="422" t="s">
        <v>400</v>
      </c>
      <c r="F69" s="422"/>
      <c r="G69" s="422"/>
      <c r="H69" s="422"/>
      <c r="I69" s="422"/>
      <c r="J69" s="422"/>
      <c r="K69" s="422"/>
      <c r="L69" s="422"/>
      <c r="M69" s="422"/>
      <c r="N69" s="422"/>
      <c r="O69" s="423"/>
    </row>
    <row r="70" spans="1:15" ht="15" customHeight="1">
      <c r="A70" s="16"/>
      <c r="B70" s="16"/>
      <c r="C70" s="167"/>
      <c r="D70" s="168" t="s">
        <v>124</v>
      </c>
      <c r="E70" s="422" t="s">
        <v>125</v>
      </c>
      <c r="F70" s="422"/>
      <c r="G70" s="422"/>
      <c r="H70" s="422"/>
      <c r="I70" s="422"/>
      <c r="J70" s="422"/>
      <c r="K70" s="422"/>
      <c r="L70" s="422"/>
      <c r="M70" s="422"/>
      <c r="N70" s="422"/>
      <c r="O70" s="423"/>
    </row>
    <row r="71" spans="1:15" ht="28.15" customHeight="1">
      <c r="A71" s="16"/>
      <c r="B71" s="16"/>
      <c r="C71" s="167"/>
      <c r="D71" s="168" t="s">
        <v>126</v>
      </c>
      <c r="E71" s="422" t="s">
        <v>127</v>
      </c>
      <c r="F71" s="422"/>
      <c r="G71" s="422"/>
      <c r="H71" s="422"/>
      <c r="I71" s="422"/>
      <c r="J71" s="422"/>
      <c r="K71" s="422"/>
      <c r="L71" s="422"/>
      <c r="M71" s="422"/>
      <c r="N71" s="422"/>
      <c r="O71" s="423"/>
    </row>
    <row r="72" spans="1:15" ht="15" customHeight="1">
      <c r="A72" s="16"/>
      <c r="B72" s="16"/>
      <c r="C72" s="167"/>
      <c r="D72" s="168" t="s">
        <v>128</v>
      </c>
      <c r="E72" s="422" t="s">
        <v>129</v>
      </c>
      <c r="F72" s="422"/>
      <c r="G72" s="422"/>
      <c r="H72" s="422"/>
      <c r="I72" s="422"/>
      <c r="J72" s="422"/>
      <c r="K72" s="422"/>
      <c r="L72" s="422"/>
      <c r="M72" s="422"/>
      <c r="N72" s="422"/>
      <c r="O72" s="423"/>
    </row>
    <row r="73" spans="1:15" ht="28.15" customHeight="1">
      <c r="A73" s="16"/>
      <c r="B73" s="16"/>
      <c r="C73" s="167"/>
      <c r="D73" s="168" t="s">
        <v>130</v>
      </c>
      <c r="E73" s="422" t="s">
        <v>131</v>
      </c>
      <c r="F73" s="422"/>
      <c r="G73" s="422"/>
      <c r="H73" s="422"/>
      <c r="I73" s="422"/>
      <c r="J73" s="422"/>
      <c r="K73" s="422"/>
      <c r="L73" s="422"/>
      <c r="M73" s="422"/>
      <c r="N73" s="422"/>
      <c r="O73" s="423"/>
    </row>
    <row r="74" spans="1:15" ht="28.15" customHeight="1">
      <c r="A74" s="16"/>
      <c r="B74" s="16"/>
      <c r="C74" s="167"/>
      <c r="D74" s="168" t="s">
        <v>132</v>
      </c>
      <c r="E74" s="422" t="s">
        <v>133</v>
      </c>
      <c r="F74" s="422"/>
      <c r="G74" s="422"/>
      <c r="H74" s="422"/>
      <c r="I74" s="422"/>
      <c r="J74" s="422"/>
      <c r="K74" s="422"/>
      <c r="L74" s="422"/>
      <c r="M74" s="422"/>
      <c r="N74" s="422"/>
      <c r="O74" s="423"/>
    </row>
    <row r="75" spans="1:15" ht="28.15" customHeight="1">
      <c r="A75" s="16"/>
      <c r="B75" s="16"/>
      <c r="C75" s="167">
        <v>5</v>
      </c>
      <c r="D75" s="422" t="s">
        <v>134</v>
      </c>
      <c r="E75" s="422"/>
      <c r="F75" s="422"/>
      <c r="G75" s="422"/>
      <c r="H75" s="422"/>
      <c r="I75" s="422"/>
      <c r="J75" s="422"/>
      <c r="K75" s="422"/>
      <c r="L75" s="422"/>
      <c r="M75" s="422"/>
      <c r="N75" s="422"/>
      <c r="O75" s="423"/>
    </row>
    <row r="76" spans="1:15" ht="66.75" customHeight="1">
      <c r="A76" s="16"/>
      <c r="B76" s="16"/>
      <c r="C76" s="167">
        <v>6</v>
      </c>
      <c r="D76" s="502"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2"/>
      <c r="F76" s="502"/>
      <c r="G76" s="502"/>
      <c r="H76" s="502"/>
      <c r="I76" s="502"/>
      <c r="J76" s="502"/>
      <c r="K76" s="502"/>
      <c r="L76" s="502"/>
      <c r="M76" s="502"/>
      <c r="N76" s="502"/>
      <c r="O76" s="503"/>
    </row>
    <row r="77" spans="1:15" ht="15" customHeight="1">
      <c r="A77" s="16"/>
      <c r="B77" s="16"/>
      <c r="C77" s="167">
        <v>7</v>
      </c>
      <c r="D77" s="422" t="s">
        <v>136</v>
      </c>
      <c r="E77" s="422"/>
      <c r="F77" s="422"/>
      <c r="G77" s="422"/>
      <c r="H77" s="422"/>
      <c r="I77" s="422"/>
      <c r="J77" s="422"/>
      <c r="K77" s="422"/>
      <c r="L77" s="422"/>
      <c r="M77" s="422"/>
      <c r="N77" s="422"/>
      <c r="O77" s="423"/>
    </row>
    <row r="78" spans="1:15" ht="15" customHeight="1">
      <c r="A78" s="16"/>
      <c r="B78" s="16"/>
      <c r="C78" s="169"/>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6"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275</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0.7</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1</v>
      </c>
      <c r="E24" s="560"/>
      <c r="F24" s="560"/>
      <c r="G24" s="179" t="s">
        <v>87</v>
      </c>
      <c r="H24" s="531">
        <f>+F12</f>
        <v>0.7</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0.7</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0.7</v>
      </c>
      <c r="Q27" s="580"/>
      <c r="R27" s="580"/>
      <c r="S27" s="580"/>
      <c r="T27" s="42" t="s">
        <v>204</v>
      </c>
      <c r="U27" s="62"/>
      <c r="V27" s="62"/>
      <c r="Y27" s="60" t="s">
        <v>216</v>
      </c>
      <c r="Z27" s="63"/>
      <c r="AH27" s="51"/>
      <c r="AI27" s="51"/>
      <c r="AJ27" s="51"/>
      <c r="AK27" s="51"/>
      <c r="AL27" s="543">
        <f>+AH18+P27</f>
        <v>0.7</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0.7</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1</v>
      </c>
      <c r="E29" s="560"/>
      <c r="F29" s="560"/>
      <c r="G29" s="179" t="s">
        <v>87</v>
      </c>
      <c r="H29" s="531">
        <f>+AL27</f>
        <v>0.7</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1</v>
      </c>
      <c r="E30" s="560"/>
      <c r="F30" s="560"/>
      <c r="G30" s="179" t="s">
        <v>87</v>
      </c>
      <c r="H30" s="531">
        <f>+AL30</f>
        <v>0.7</v>
      </c>
      <c r="I30" s="532"/>
      <c r="J30" s="179" t="s">
        <v>87</v>
      </c>
      <c r="M30" s="578"/>
      <c r="P30" s="54"/>
      <c r="R30" s="547">
        <f>+ROUND(AA28,2)+ROUND(AA29,2)+ROUND(AA30,2)</f>
        <v>0.7</v>
      </c>
      <c r="S30" s="580"/>
      <c r="T30" s="580"/>
      <c r="U30" s="580"/>
      <c r="V30" s="42" t="s">
        <v>204</v>
      </c>
      <c r="Y30" s="570" t="s">
        <v>264</v>
      </c>
      <c r="Z30" s="571"/>
      <c r="AA30" s="569"/>
      <c r="AB30" s="560"/>
      <c r="AC30" s="560"/>
      <c r="AD30" s="560"/>
      <c r="AE30" s="560"/>
      <c r="AF30" s="42" t="s">
        <v>204</v>
      </c>
      <c r="AL30" s="539">
        <v>0.7</v>
      </c>
      <c r="AM30" s="540"/>
      <c r="AN30" s="540"/>
      <c r="AO30" s="540"/>
      <c r="AP30" s="50" t="s">
        <v>204</v>
      </c>
      <c r="AS30" s="568"/>
      <c r="AT30" s="565"/>
      <c r="AU30" s="565"/>
      <c r="AV30" s="566"/>
      <c r="AW30" s="384"/>
    </row>
    <row r="31" spans="2:49" ht="27" customHeight="1" thickTop="1" thickBot="1">
      <c r="B31" s="533" t="s">
        <v>265</v>
      </c>
      <c r="C31" s="534"/>
      <c r="D31" s="560">
        <v>1</v>
      </c>
      <c r="E31" s="560"/>
      <c r="F31" s="560"/>
      <c r="G31" s="179" t="s">
        <v>87</v>
      </c>
      <c r="H31" s="531">
        <f>+AS24</f>
        <v>0.7</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abSelected="1" topLeftCell="A10" zoomScaleNormal="100" workbookViewId="0">
      <selection activeCell="D26" sqref="D26:F26"/>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277</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2.81</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0.2</v>
      </c>
      <c r="E24" s="560"/>
      <c r="F24" s="560"/>
      <c r="G24" s="179" t="s">
        <v>87</v>
      </c>
      <c r="H24" s="531">
        <f>+F12</f>
        <v>2.81</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2.81</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2.81</v>
      </c>
      <c r="Q27" s="580"/>
      <c r="R27" s="580"/>
      <c r="S27" s="580"/>
      <c r="T27" s="42" t="s">
        <v>204</v>
      </c>
      <c r="U27" s="62"/>
      <c r="V27" s="62"/>
      <c r="Y27" s="60" t="s">
        <v>216</v>
      </c>
      <c r="Z27" s="63"/>
      <c r="AH27" s="51"/>
      <c r="AI27" s="51"/>
      <c r="AJ27" s="51"/>
      <c r="AK27" s="51"/>
      <c r="AL27" s="543">
        <f>+AH18+P27</f>
        <v>2.81</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v>2.81</v>
      </c>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0.2</v>
      </c>
      <c r="E29" s="560"/>
      <c r="F29" s="560"/>
      <c r="G29" s="179" t="s">
        <v>87</v>
      </c>
      <c r="H29" s="531">
        <f>+AL27</f>
        <v>2.81</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0.2</v>
      </c>
      <c r="E30" s="560"/>
      <c r="F30" s="560"/>
      <c r="G30" s="179" t="s">
        <v>87</v>
      </c>
      <c r="H30" s="531">
        <f>+AL30</f>
        <v>2.81</v>
      </c>
      <c r="I30" s="532"/>
      <c r="J30" s="179" t="s">
        <v>87</v>
      </c>
      <c r="M30" s="578"/>
      <c r="P30" s="54"/>
      <c r="R30" s="547">
        <f>+ROUND(AA28,2)+ROUND(AA29,2)+ROUND(AA30,2)</f>
        <v>2.81</v>
      </c>
      <c r="S30" s="580"/>
      <c r="T30" s="580"/>
      <c r="U30" s="580"/>
      <c r="V30" s="42" t="s">
        <v>204</v>
      </c>
      <c r="Y30" s="570" t="s">
        <v>264</v>
      </c>
      <c r="Z30" s="571"/>
      <c r="AA30" s="569"/>
      <c r="AB30" s="560"/>
      <c r="AC30" s="560"/>
      <c r="AD30" s="560"/>
      <c r="AE30" s="560"/>
      <c r="AF30" s="42" t="s">
        <v>204</v>
      </c>
      <c r="AL30" s="539">
        <v>2.81</v>
      </c>
      <c r="AM30" s="540"/>
      <c r="AN30" s="540"/>
      <c r="AO30" s="540"/>
      <c r="AP30" s="50" t="s">
        <v>204</v>
      </c>
      <c r="AS30" s="568"/>
      <c r="AT30" s="565"/>
      <c r="AU30" s="565"/>
      <c r="AV30" s="566"/>
      <c r="AW30" s="384"/>
    </row>
    <row r="31" spans="2:49" ht="27" customHeight="1" thickTop="1" thickBot="1">
      <c r="B31" s="533" t="s">
        <v>265</v>
      </c>
      <c r="C31" s="534"/>
      <c r="D31" s="560">
        <v>0.2</v>
      </c>
      <c r="E31" s="560"/>
      <c r="F31" s="560"/>
      <c r="G31" s="179" t="s">
        <v>87</v>
      </c>
      <c r="H31" s="531">
        <f>+AS24</f>
        <v>2.81</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278</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279</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AC6" s="40"/>
      <c r="AD6" s="40"/>
      <c r="AE6" s="40"/>
      <c r="AF6" s="40"/>
      <c r="AG6" s="40"/>
      <c r="AH6" s="40"/>
      <c r="AI6" s="40"/>
      <c r="AJ6" s="40"/>
      <c r="AK6" s="40"/>
      <c r="AL6" s="40"/>
      <c r="AM6" s="40"/>
      <c r="AN6" s="40"/>
      <c r="AO6" s="40"/>
      <c r="AP6" s="40"/>
      <c r="AQ6" s="40"/>
      <c r="AR6" s="40"/>
      <c r="AS6" s="40"/>
      <c r="AT6" s="40"/>
      <c r="AU6" s="40"/>
      <c r="AV6" s="40"/>
      <c r="AW6" s="384"/>
    </row>
    <row r="7" spans="2:49" ht="28.15" customHeight="1" thickBot="1">
      <c r="B7" s="584" t="s">
        <v>195</v>
      </c>
      <c r="C7" s="585"/>
      <c r="D7" s="581" t="s">
        <v>280</v>
      </c>
      <c r="E7" s="582"/>
      <c r="F7" s="582"/>
      <c r="G7" s="582"/>
      <c r="H7" s="582"/>
      <c r="I7" s="583"/>
      <c r="J7" s="130"/>
      <c r="K7" s="51"/>
      <c r="L7" s="143"/>
      <c r="M7" s="143"/>
      <c r="N7" s="143"/>
      <c r="O7" s="143"/>
      <c r="P7" s="143"/>
      <c r="Q7" s="143"/>
      <c r="R7" s="143"/>
      <c r="S7" s="615"/>
      <c r="T7" s="616"/>
      <c r="U7" s="616"/>
      <c r="V7" s="616"/>
      <c r="W7" s="250"/>
      <c r="X7" s="250"/>
      <c r="Y7" s="122"/>
      <c r="AB7"/>
      <c r="AC7"/>
      <c r="AD7"/>
      <c r="AE7"/>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35"/>
      <c r="N8" s="135"/>
      <c r="O8" s="135"/>
      <c r="P8" s="135"/>
      <c r="Q8" s="135"/>
      <c r="R8" s="135"/>
      <c r="S8" s="135"/>
      <c r="T8" s="135"/>
      <c r="U8" s="135"/>
      <c r="V8" s="135"/>
      <c r="W8" s="118"/>
      <c r="X8" s="118"/>
      <c r="Y8" s="118"/>
      <c r="Z8" s="91"/>
      <c r="AA8" s="91"/>
      <c r="AB8" s="91"/>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384"/>
    </row>
    <row r="7" spans="2:49" ht="28.15" customHeight="1" thickBot="1">
      <c r="B7" s="584" t="s">
        <v>195</v>
      </c>
      <c r="C7" s="585"/>
      <c r="D7" s="581" t="s">
        <v>281</v>
      </c>
      <c r="E7" s="582"/>
      <c r="F7" s="582"/>
      <c r="G7" s="582"/>
      <c r="H7" s="582"/>
      <c r="I7" s="583"/>
      <c r="J7" s="130"/>
      <c r="K7" s="51"/>
      <c r="L7" s="143"/>
      <c r="M7" s="125"/>
      <c r="N7" s="125"/>
      <c r="O7" s="125"/>
      <c r="P7" s="125"/>
      <c r="Q7" s="125"/>
      <c r="R7" s="125"/>
      <c r="S7" s="125"/>
      <c r="T7" s="125"/>
      <c r="U7" s="125"/>
      <c r="V7" s="125"/>
      <c r="W7" s="251"/>
      <c r="X7" s="251"/>
      <c r="Y7" s="125"/>
      <c r="Z7" s="125"/>
      <c r="AA7" s="125"/>
      <c r="AB7" s="125"/>
      <c r="AC7" s="125"/>
      <c r="AD7" s="125"/>
      <c r="AE7" s="125"/>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25"/>
      <c r="N8" s="125"/>
      <c r="O8" s="125"/>
      <c r="P8" s="125"/>
      <c r="Q8" s="125"/>
      <c r="R8" s="125"/>
      <c r="S8" s="125"/>
      <c r="T8" s="125"/>
      <c r="U8" s="125"/>
      <c r="V8" s="125"/>
      <c r="W8" s="125"/>
      <c r="X8" s="125"/>
      <c r="Y8" s="125"/>
      <c r="Z8" s="125"/>
      <c r="AA8" s="125"/>
      <c r="AB8" s="125"/>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11" width="2.37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37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37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186</v>
      </c>
      <c r="T1" s="83" t="s">
        <v>187</v>
      </c>
    </row>
    <row r="2" spans="2:49" ht="12" customHeight="1" thickBot="1">
      <c r="B2" s="520" t="s">
        <v>188</v>
      </c>
      <c r="C2" s="520"/>
      <c r="D2" s="520"/>
      <c r="E2" s="520"/>
      <c r="F2" s="520"/>
      <c r="G2" s="520"/>
      <c r="H2" s="520"/>
      <c r="I2" s="520"/>
      <c r="J2" s="520"/>
      <c r="K2" s="115"/>
      <c r="L2" s="115"/>
      <c r="M2" s="115"/>
      <c r="N2" s="115"/>
      <c r="O2" s="115"/>
      <c r="P2" s="115"/>
      <c r="Q2" s="115"/>
      <c r="R2" s="115"/>
      <c r="S2" s="115"/>
      <c r="T2" s="115"/>
      <c r="U2" s="115"/>
      <c r="V2" s="115"/>
      <c r="W2" s="115"/>
      <c r="X2" s="115"/>
      <c r="Y2" s="97"/>
      <c r="Z2" s="39"/>
      <c r="AA2" s="39"/>
      <c r="AB2" s="39"/>
      <c r="AC2" s="39"/>
      <c r="AD2" s="39"/>
      <c r="AE2" s="39"/>
      <c r="AF2" s="39"/>
      <c r="AG2" s="39"/>
      <c r="AH2" s="39"/>
      <c r="AI2" s="39"/>
      <c r="AJ2" s="39"/>
      <c r="AK2" s="39"/>
      <c r="AL2" s="39"/>
      <c r="AM2" s="39"/>
      <c r="AN2" s="39"/>
      <c r="AO2" s="39"/>
      <c r="AP2" s="39"/>
      <c r="AQ2" s="39"/>
      <c r="AR2" s="39"/>
      <c r="AS2" s="39"/>
      <c r="AT2" s="39"/>
      <c r="AU2" s="108"/>
      <c r="AV2" s="107"/>
      <c r="AW2" s="384"/>
    </row>
    <row r="3" spans="2:49" ht="13.15" customHeight="1">
      <c r="B3" s="520"/>
      <c r="C3" s="520"/>
      <c r="D3" s="520"/>
      <c r="E3" s="520"/>
      <c r="F3" s="520"/>
      <c r="G3" s="520"/>
      <c r="H3" s="520"/>
      <c r="I3" s="520"/>
      <c r="J3" s="520"/>
      <c r="K3" s="115"/>
      <c r="L3" s="115"/>
      <c r="M3" s="115"/>
      <c r="N3" s="115"/>
      <c r="O3" s="115"/>
      <c r="P3" s="115"/>
      <c r="Q3" s="115"/>
      <c r="R3" s="115"/>
      <c r="S3" s="115"/>
      <c r="T3" s="115"/>
      <c r="U3" s="115"/>
      <c r="V3" s="115"/>
      <c r="W3" s="115"/>
      <c r="X3" s="115"/>
      <c r="Y3" s="97"/>
      <c r="Z3" s="40"/>
      <c r="AA3" s="40"/>
      <c r="AB3" s="611"/>
      <c r="AC3" s="611"/>
      <c r="AD3" s="611"/>
      <c r="AE3" s="88"/>
      <c r="AF3" s="98"/>
      <c r="AG3" s="98"/>
      <c r="AH3" s="98"/>
      <c r="AI3" s="98"/>
      <c r="AJ3" s="98"/>
      <c r="AK3" s="98"/>
      <c r="AL3" s="98"/>
      <c r="AM3" s="98"/>
      <c r="AN3" s="98"/>
      <c r="AO3" s="98"/>
      <c r="AP3" s="623" t="s">
        <v>189</v>
      </c>
      <c r="AQ3" s="600"/>
      <c r="AR3" s="601"/>
      <c r="AS3" s="607" t="s">
        <v>190</v>
      </c>
      <c r="AT3" s="608"/>
      <c r="AU3" s="377" t="s">
        <v>28</v>
      </c>
      <c r="AV3" s="98"/>
      <c r="AW3" s="384"/>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2"/>
      <c r="AQ4" s="603"/>
      <c r="AR4" s="604"/>
      <c r="AS4" s="609" t="str">
        <f>+表紙!N28</f>
        <v>○</v>
      </c>
      <c r="AT4" s="610"/>
      <c r="AU4" s="378" t="str">
        <f>+表紙!O28</f>
        <v>　</v>
      </c>
      <c r="AV4" s="98"/>
      <c r="AW4" s="384"/>
    </row>
    <row r="5" spans="2:49" ht="15" customHeight="1">
      <c r="B5" s="141" t="s">
        <v>274</v>
      </c>
      <c r="C5" s="141"/>
      <c r="F5" s="141"/>
      <c r="G5" s="96"/>
      <c r="H5" s="96"/>
      <c r="I5" s="96"/>
      <c r="J5" s="96"/>
      <c r="K5" s="96"/>
      <c r="L5" s="96"/>
      <c r="M5" s="40"/>
      <c r="N5" s="40"/>
      <c r="O5" s="40"/>
      <c r="P5" s="40"/>
      <c r="Q5" s="40"/>
      <c r="R5" s="40"/>
      <c r="S5" s="40"/>
      <c r="T5" s="40"/>
      <c r="U5" s="40"/>
      <c r="V5" s="40"/>
      <c r="W5" s="40"/>
      <c r="X5" s="40"/>
      <c r="Y5" s="40"/>
      <c r="Z5" s="621" t="s">
        <v>192</v>
      </c>
      <c r="AA5" s="621"/>
      <c r="AB5" s="622"/>
      <c r="AC5" s="622"/>
      <c r="AD5" s="622"/>
      <c r="AE5" s="88" t="s">
        <v>193</v>
      </c>
      <c r="AF5" s="530" t="str">
        <f>+表紙!F47</f>
        <v>三菱ケミカル株式会社　関東事業所　鶴見地区</v>
      </c>
      <c r="AG5" s="530"/>
      <c r="AH5" s="530"/>
      <c r="AI5" s="530"/>
      <c r="AJ5" s="530"/>
      <c r="AK5" s="530"/>
      <c r="AL5" s="530"/>
      <c r="AM5" s="530"/>
      <c r="AN5" s="530"/>
      <c r="AO5" s="530"/>
      <c r="AP5" s="530"/>
      <c r="AQ5" s="530"/>
      <c r="AR5" s="530"/>
      <c r="AS5" s="530"/>
      <c r="AT5" s="530"/>
      <c r="AU5" s="530"/>
      <c r="AV5" s="215"/>
      <c r="AW5" s="384"/>
    </row>
    <row r="6" spans="2:49" ht="24.75" customHeight="1" thickBot="1">
      <c r="B6" s="286" t="s">
        <v>194</v>
      </c>
      <c r="C6" s="286"/>
      <c r="F6" s="286"/>
      <c r="G6" s="286"/>
      <c r="H6" s="286"/>
      <c r="I6" s="286"/>
      <c r="J6" s="286"/>
      <c r="K6" s="286"/>
      <c r="L6" s="286"/>
      <c r="M6" s="286"/>
      <c r="N6" s="286"/>
      <c r="O6" s="286"/>
      <c r="P6" s="286"/>
      <c r="Q6" s="286"/>
      <c r="R6" s="286"/>
      <c r="S6" s="286"/>
      <c r="T6" s="286"/>
      <c r="U6" s="286"/>
      <c r="V6" s="286"/>
      <c r="W6" s="286"/>
      <c r="X6" s="286"/>
      <c r="Y6" s="286"/>
      <c r="Z6" s="82"/>
      <c r="AA6" s="82"/>
      <c r="AB6" s="144"/>
      <c r="AC6" s="145"/>
      <c r="AD6" s="145"/>
      <c r="AE6" s="145"/>
      <c r="AF6" s="145"/>
      <c r="AG6" s="145"/>
      <c r="AH6" s="145"/>
      <c r="AI6" s="145"/>
      <c r="AJ6" s="145"/>
      <c r="AK6" s="145"/>
      <c r="AL6" s="145"/>
      <c r="AM6" s="145"/>
      <c r="AN6" s="145"/>
      <c r="AO6" s="145"/>
      <c r="AP6" s="145"/>
      <c r="AQ6" s="145"/>
      <c r="AR6" s="145"/>
      <c r="AS6" s="145"/>
      <c r="AT6" s="145"/>
      <c r="AU6" s="145"/>
      <c r="AV6" s="145"/>
      <c r="AW6" s="384"/>
    </row>
    <row r="7" spans="2:49" ht="28.15" customHeight="1" thickBot="1">
      <c r="B7" s="584" t="s">
        <v>195</v>
      </c>
      <c r="C7" s="585"/>
      <c r="D7" s="581" t="s">
        <v>282</v>
      </c>
      <c r="E7" s="582"/>
      <c r="F7" s="582"/>
      <c r="G7" s="582"/>
      <c r="H7" s="582"/>
      <c r="I7" s="583"/>
      <c r="J7" s="130"/>
      <c r="K7" s="51"/>
      <c r="L7" s="143"/>
      <c r="M7" s="144"/>
      <c r="N7" s="144"/>
      <c r="O7" s="144"/>
      <c r="P7" s="144"/>
      <c r="Q7" s="144"/>
      <c r="R7" s="144"/>
      <c r="S7" s="144"/>
      <c r="T7" s="144"/>
      <c r="U7" s="144"/>
      <c r="V7" s="144"/>
      <c r="W7" s="252"/>
      <c r="X7" s="252"/>
      <c r="Y7" s="144"/>
      <c r="Z7" s="144"/>
      <c r="AA7" s="144"/>
      <c r="AB7" s="144"/>
      <c r="AC7" s="145"/>
      <c r="AD7" s="145"/>
      <c r="AE7" s="145"/>
      <c r="AF7" s="91"/>
      <c r="AG7" s="91"/>
      <c r="AH7" s="91"/>
      <c r="AI7" s="91"/>
      <c r="AJ7" s="91"/>
      <c r="AK7" s="91"/>
      <c r="AL7" s="91"/>
      <c r="AM7" s="91"/>
      <c r="AN7" s="91"/>
      <c r="AO7" s="51"/>
      <c r="AP7" s="51"/>
      <c r="AQ7" s="51"/>
      <c r="AR7" s="51"/>
      <c r="AS7"/>
      <c r="AT7"/>
      <c r="AU7"/>
      <c r="AV7"/>
      <c r="AW7" s="384"/>
    </row>
    <row r="8" spans="2:49" ht="28.15" customHeight="1" thickTop="1" thickBot="1">
      <c r="B8" s="41" t="s">
        <v>197</v>
      </c>
      <c r="C8" s="591" t="s">
        <v>198</v>
      </c>
      <c r="D8" s="591"/>
      <c r="E8" s="591"/>
      <c r="F8" s="591"/>
      <c r="G8" s="591"/>
      <c r="H8" s="591"/>
      <c r="I8" s="591"/>
      <c r="J8" s="591"/>
      <c r="K8" s="591"/>
      <c r="L8" s="135"/>
      <c r="M8" s="144"/>
      <c r="N8" s="144"/>
      <c r="O8" s="144"/>
      <c r="P8" s="144"/>
      <c r="Q8" s="144"/>
      <c r="R8" s="144"/>
      <c r="S8" s="144"/>
      <c r="T8" s="144"/>
      <c r="U8" s="144"/>
      <c r="V8" s="144"/>
      <c r="W8" s="144"/>
      <c r="X8" s="144"/>
      <c r="Y8" s="144"/>
      <c r="Z8" s="144"/>
      <c r="AA8" s="144"/>
      <c r="AB8" s="144"/>
      <c r="AC8" s="91"/>
      <c r="AD8" s="91"/>
      <c r="AE8" s="91"/>
      <c r="AF8" s="51"/>
      <c r="AG8" s="47"/>
      <c r="AH8" s="43" t="s">
        <v>199</v>
      </c>
      <c r="AI8" s="537" t="s">
        <v>200</v>
      </c>
      <c r="AJ8" s="537"/>
      <c r="AK8" s="537"/>
      <c r="AL8" s="537"/>
      <c r="AM8" s="537"/>
      <c r="AN8" s="538"/>
      <c r="AO8" s="51"/>
      <c r="AP8" s="51"/>
      <c r="AQ8" s="51"/>
      <c r="AR8" s="51"/>
      <c r="AS8"/>
      <c r="AT8"/>
      <c r="AU8"/>
      <c r="AV8"/>
      <c r="AW8" s="384"/>
    </row>
    <row r="9" spans="2:49" ht="24.75" customHeight="1" thickTop="1" thickBot="1">
      <c r="B9" s="379" t="s">
        <v>201</v>
      </c>
      <c r="F9" s="588" t="s">
        <v>202</v>
      </c>
      <c r="G9" s="589"/>
      <c r="H9" s="589"/>
      <c r="I9" s="590"/>
      <c r="J9" s="135"/>
      <c r="K9" s="135"/>
      <c r="L9" s="135"/>
      <c r="M9" s="135"/>
      <c r="N9" s="135"/>
      <c r="O9" s="135"/>
      <c r="P9" s="135"/>
      <c r="Q9" s="135"/>
      <c r="R9" s="135"/>
      <c r="S9" s="135"/>
      <c r="T9" s="135"/>
      <c r="U9" s="135"/>
      <c r="V9" s="135"/>
      <c r="W9" s="118"/>
      <c r="X9" s="118"/>
      <c r="Y9" s="118"/>
      <c r="Z9" s="91"/>
      <c r="AA9" s="91"/>
      <c r="AB9" s="91"/>
      <c r="AC9" s="91"/>
      <c r="AD9" s="91"/>
      <c r="AE9" s="617" t="s">
        <v>203</v>
      </c>
      <c r="AF9" s="54"/>
      <c r="AH9" s="539"/>
      <c r="AI9" s="540"/>
      <c r="AJ9" s="540"/>
      <c r="AK9" s="540"/>
      <c r="AL9" s="540"/>
      <c r="AM9" s="540"/>
      <c r="AN9" s="50" t="s">
        <v>204</v>
      </c>
      <c r="AO9" s="51"/>
      <c r="AP9" s="51"/>
      <c r="AQ9" s="51"/>
      <c r="AR9" s="51"/>
      <c r="AS9"/>
      <c r="AT9"/>
      <c r="AU9"/>
      <c r="AV9"/>
      <c r="AW9" s="384"/>
    </row>
    <row r="10" spans="2:49" ht="24.75" customHeight="1" thickTop="1" thickBot="1">
      <c r="F10" s="92"/>
      <c r="G10" s="117"/>
      <c r="H10" s="117"/>
      <c r="I10" s="117"/>
      <c r="J10" s="117"/>
      <c r="K10" s="117"/>
      <c r="L10" s="117"/>
      <c r="M10" s="117"/>
      <c r="N10" s="117"/>
      <c r="O10" s="117"/>
      <c r="P10" s="117"/>
      <c r="Q10" s="117"/>
      <c r="R10" s="117"/>
      <c r="S10" s="117"/>
      <c r="T10" s="117"/>
      <c r="U10" s="117"/>
      <c r="V10" s="117"/>
      <c r="W10" s="118"/>
      <c r="X10" s="118"/>
      <c r="Y10" s="118"/>
      <c r="Z10" s="91"/>
      <c r="AA10" s="91"/>
      <c r="AB10" s="91"/>
      <c r="AD10" s="51"/>
      <c r="AE10" s="618"/>
      <c r="AF10" s="54"/>
      <c r="AN10" s="51"/>
      <c r="AO10" s="51"/>
      <c r="AP10" s="51"/>
      <c r="AQ10" s="51"/>
      <c r="AR10" s="51"/>
      <c r="AS10"/>
      <c r="AT10"/>
      <c r="AU10"/>
      <c r="AV10"/>
      <c r="AW10" s="384"/>
    </row>
    <row r="11" spans="2:49" ht="27" customHeight="1" thickTop="1" thickBot="1">
      <c r="C11" s="151" t="s">
        <v>205</v>
      </c>
      <c r="F11" s="43" t="s">
        <v>46</v>
      </c>
      <c r="G11" s="537" t="s">
        <v>206</v>
      </c>
      <c r="H11" s="537"/>
      <c r="I11" s="538"/>
      <c r="J11" s="44"/>
      <c r="K11" s="45"/>
      <c r="L11" s="46"/>
      <c r="M11" s="577" t="s">
        <v>207</v>
      </c>
      <c r="N11" s="46"/>
      <c r="O11" s="47"/>
      <c r="P11" s="43" t="s">
        <v>50</v>
      </c>
      <c r="Q11" s="592" t="s">
        <v>208</v>
      </c>
      <c r="R11" s="592"/>
      <c r="S11" s="592"/>
      <c r="T11" s="593"/>
      <c r="U11" s="174"/>
      <c r="V11" s="62"/>
      <c r="W11" s="51"/>
      <c r="X11" s="51"/>
      <c r="Y11"/>
      <c r="Z11"/>
      <c r="AA11"/>
      <c r="AB11"/>
      <c r="AC11" s="51"/>
      <c r="AD11" s="59"/>
      <c r="AE11" s="618"/>
      <c r="AF11" s="132"/>
      <c r="AG11" s="47"/>
      <c r="AH11" s="43" t="s">
        <v>209</v>
      </c>
      <c r="AI11" s="537" t="s">
        <v>210</v>
      </c>
      <c r="AJ11" s="537"/>
      <c r="AK11" s="537"/>
      <c r="AL11" s="537"/>
      <c r="AM11" s="537"/>
      <c r="AN11" s="538"/>
      <c r="AO11" s="51"/>
      <c r="AP11" s="51"/>
      <c r="AQ11" s="51"/>
      <c r="AR11" s="51"/>
      <c r="AS11"/>
      <c r="AT11"/>
      <c r="AU11"/>
      <c r="AV11"/>
      <c r="AW11" s="384"/>
    </row>
    <row r="12" spans="2:49" ht="24.75" customHeight="1" thickTop="1" thickBot="1">
      <c r="F12" s="543">
        <f>+ROUND(P12,2)+ROUND(P15,2)+ROUND(P18,2)+ROUND(P24,2)+P27-ROUND(F15,2)</f>
        <v>0</v>
      </c>
      <c r="G12" s="544"/>
      <c r="H12" s="544"/>
      <c r="I12" s="219" t="s">
        <v>204</v>
      </c>
      <c r="J12" s="51"/>
      <c r="K12" s="52"/>
      <c r="L12" s="51"/>
      <c r="M12" s="578"/>
      <c r="N12" s="53"/>
      <c r="P12" s="539"/>
      <c r="Q12" s="594"/>
      <c r="R12" s="594"/>
      <c r="S12" s="594"/>
      <c r="T12" s="50" t="s">
        <v>204</v>
      </c>
      <c r="U12" s="51"/>
      <c r="V12" s="51"/>
      <c r="W12" s="51"/>
      <c r="X12" s="51"/>
      <c r="Y12"/>
      <c r="Z12"/>
      <c r="AA12"/>
      <c r="AB12"/>
      <c r="AC12" s="54"/>
      <c r="AE12" s="618"/>
      <c r="AG12" s="124"/>
      <c r="AH12" s="539"/>
      <c r="AI12" s="540"/>
      <c r="AJ12" s="540"/>
      <c r="AK12" s="540"/>
      <c r="AL12" s="540"/>
      <c r="AM12" s="540"/>
      <c r="AN12" s="50" t="s">
        <v>204</v>
      </c>
      <c r="AO12" s="51"/>
      <c r="AP12" s="51"/>
      <c r="AQ12" s="51"/>
      <c r="AR12" s="51"/>
      <c r="AS12"/>
      <c r="AT12"/>
      <c r="AU12"/>
      <c r="AV12"/>
      <c r="AW12" s="384"/>
    </row>
    <row r="13" spans="2:49" ht="24.75" customHeight="1" thickTop="1" thickBot="1">
      <c r="J13" s="51"/>
      <c r="K13" s="55"/>
      <c r="L13" s="51"/>
      <c r="M13" s="578"/>
      <c r="N13" s="54"/>
      <c r="U13" s="51"/>
      <c r="V13" s="51"/>
      <c r="W13" s="51"/>
      <c r="X13" s="51"/>
      <c r="Y13"/>
      <c r="Z13"/>
      <c r="AA13"/>
      <c r="AB13"/>
      <c r="AC13" s="54"/>
      <c r="AE13" s="618"/>
      <c r="AG13" s="130"/>
      <c r="AH13" s="127"/>
      <c r="AI13" s="128"/>
      <c r="AJ13" s="128"/>
      <c r="AK13" s="128"/>
      <c r="AL13" s="128"/>
      <c r="AM13" s="129"/>
      <c r="AN13" s="129"/>
      <c r="AQ13" s="39"/>
      <c r="AR13" s="39"/>
      <c r="AS13" s="126"/>
      <c r="AT13" s="126"/>
      <c r="AU13" s="250"/>
      <c r="AV13" s="51"/>
      <c r="AW13" s="384"/>
    </row>
    <row r="14" spans="2:49" ht="27" customHeight="1" thickTop="1" thickBot="1">
      <c r="F14" s="49" t="s">
        <v>211</v>
      </c>
      <c r="G14" s="559" t="s">
        <v>276</v>
      </c>
      <c r="H14" s="559"/>
      <c r="I14" s="542"/>
      <c r="J14" s="57"/>
      <c r="K14" s="58"/>
      <c r="L14" s="51"/>
      <c r="M14" s="578"/>
      <c r="N14" s="54"/>
      <c r="O14" s="46"/>
      <c r="P14" s="43" t="s">
        <v>64</v>
      </c>
      <c r="Q14" s="592" t="s">
        <v>213</v>
      </c>
      <c r="R14" s="592"/>
      <c r="S14" s="592"/>
      <c r="T14" s="593"/>
      <c r="U14" s="174"/>
      <c r="V14" s="62"/>
      <c r="W14" s="51"/>
      <c r="X14" s="51"/>
      <c r="Y14"/>
      <c r="Z14"/>
      <c r="AA14"/>
      <c r="AB14"/>
      <c r="AC14" s="54"/>
      <c r="AE14" s="619"/>
      <c r="AG14" s="131"/>
      <c r="AH14" s="49" t="s">
        <v>214</v>
      </c>
      <c r="AI14" s="605" t="s">
        <v>215</v>
      </c>
      <c r="AJ14" s="605"/>
      <c r="AK14" s="605"/>
      <c r="AL14" s="605"/>
      <c r="AM14" s="605"/>
      <c r="AN14" s="606"/>
      <c r="AO14"/>
      <c r="AS14" s="126"/>
      <c r="AT14" s="126"/>
      <c r="AU14" s="250"/>
      <c r="AV14" s="51"/>
      <c r="AW14" s="384"/>
    </row>
    <row r="15" spans="2:49" ht="24.75" customHeight="1" thickBot="1">
      <c r="F15" s="555"/>
      <c r="G15" s="556"/>
      <c r="H15" s="556"/>
      <c r="I15" s="42" t="s">
        <v>204</v>
      </c>
      <c r="J15" s="51"/>
      <c r="K15" s="54"/>
      <c r="L15" s="51"/>
      <c r="M15" s="578"/>
      <c r="N15" s="54"/>
      <c r="P15" s="539"/>
      <c r="Q15" s="594"/>
      <c r="R15" s="594"/>
      <c r="S15" s="594"/>
      <c r="T15" s="50" t="s">
        <v>204</v>
      </c>
      <c r="U15" s="51"/>
      <c r="V15" s="51"/>
      <c r="W15" s="51"/>
      <c r="X15" s="51"/>
      <c r="Y15"/>
      <c r="Z15"/>
      <c r="AA15"/>
      <c r="AB15"/>
      <c r="AC15" s="54"/>
      <c r="AH15" s="569"/>
      <c r="AI15" s="560"/>
      <c r="AJ15" s="560"/>
      <c r="AK15" s="560"/>
      <c r="AL15" s="560"/>
      <c r="AM15" s="560"/>
      <c r="AN15" s="42" t="s">
        <v>204</v>
      </c>
      <c r="AO15"/>
      <c r="AS15" s="60" t="s">
        <v>216</v>
      </c>
      <c r="AT15" s="61"/>
      <c r="AW15" s="384"/>
    </row>
    <row r="16" spans="2:49" ht="27" customHeight="1" thickTop="1" thickBot="1">
      <c r="K16" s="54"/>
      <c r="L16" s="51"/>
      <c r="M16" s="578"/>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1"/>
      <c r="AP16" s="48"/>
      <c r="AQ16" s="51"/>
      <c r="AS16" s="545" t="s">
        <v>254</v>
      </c>
      <c r="AT16" s="546"/>
      <c r="AU16" s="220"/>
      <c r="AV16" s="42" t="s">
        <v>204</v>
      </c>
      <c r="AW16" s="384"/>
    </row>
    <row r="17" spans="2:49" ht="27" customHeight="1" thickTop="1" thickBot="1">
      <c r="K17" s="54"/>
      <c r="L17" s="51"/>
      <c r="M17" s="578"/>
      <c r="N17" s="54"/>
      <c r="O17" s="46"/>
      <c r="P17" s="43" t="s">
        <v>218</v>
      </c>
      <c r="Q17" s="537" t="s">
        <v>219</v>
      </c>
      <c r="R17" s="537"/>
      <c r="S17" s="537"/>
      <c r="T17" s="538"/>
      <c r="U17" s="586"/>
      <c r="V17" s="587"/>
      <c r="W17" s="587"/>
      <c r="X17" s="587"/>
      <c r="Y17" s="123" t="s">
        <v>220</v>
      </c>
      <c r="Z17" s="537" t="s">
        <v>221</v>
      </c>
      <c r="AA17" s="537"/>
      <c r="AB17" s="538"/>
      <c r="AC17" s="136"/>
      <c r="AD17" s="131"/>
      <c r="AE17" s="577" t="s">
        <v>222</v>
      </c>
      <c r="AF17" s="46"/>
      <c r="AG17" s="46"/>
      <c r="AH17" s="222" t="s">
        <v>223</v>
      </c>
      <c r="AI17" s="559" t="s">
        <v>224</v>
      </c>
      <c r="AJ17" s="559"/>
      <c r="AK17" s="559"/>
      <c r="AL17" s="542"/>
      <c r="AM17" s="46"/>
      <c r="AN17" s="231"/>
      <c r="AO17" s="541" t="s">
        <v>225</v>
      </c>
      <c r="AP17" s="542"/>
      <c r="AQ17" s="233"/>
      <c r="AS17" s="545" t="s">
        <v>226</v>
      </c>
      <c r="AT17" s="546"/>
      <c r="AU17" s="220"/>
      <c r="AV17" s="42" t="s">
        <v>204</v>
      </c>
      <c r="AW17" s="384"/>
    </row>
    <row r="18" spans="2:49" ht="27" customHeight="1" thickBot="1">
      <c r="K18" s="54"/>
      <c r="L18" s="51"/>
      <c r="M18" s="578"/>
      <c r="N18" s="54"/>
      <c r="P18" s="539"/>
      <c r="Q18" s="594"/>
      <c r="R18" s="594"/>
      <c r="S18" s="594"/>
      <c r="T18" s="50" t="s">
        <v>204</v>
      </c>
      <c r="U18"/>
      <c r="V18" s="224"/>
      <c r="W18"/>
      <c r="X18" s="178"/>
      <c r="Y18" s="543">
        <f>+ROUND(AH9,2)+ROUND(AH12,2)+ROUND(AH15,2)+AH18</f>
        <v>0</v>
      </c>
      <c r="Z18" s="544"/>
      <c r="AA18" s="544"/>
      <c r="AB18" s="50" t="s">
        <v>74</v>
      </c>
      <c r="AC18" s="177"/>
      <c r="AD18" s="177"/>
      <c r="AE18" s="578"/>
      <c r="AH18" s="547">
        <f>+ROUND(AO18,2)+ROUND(AO21,2)</f>
        <v>0</v>
      </c>
      <c r="AI18" s="532"/>
      <c r="AJ18" s="532"/>
      <c r="AK18" s="532"/>
      <c r="AL18" s="42" t="s">
        <v>204</v>
      </c>
      <c r="AM18" s="53"/>
      <c r="AO18" s="245">
        <f>+ROUND(AU16,2)+ROUND(AU17,2)+ROUND(AU18,2)</f>
        <v>0</v>
      </c>
      <c r="AP18" s="42" t="s">
        <v>204</v>
      </c>
      <c r="AS18" s="545" t="s">
        <v>227</v>
      </c>
      <c r="AT18" s="546"/>
      <c r="AU18" s="220"/>
      <c r="AV18" s="42" t="s">
        <v>204</v>
      </c>
      <c r="AW18" s="620" t="s">
        <v>228</v>
      </c>
    </row>
    <row r="19" spans="2:49" ht="24.75" customHeight="1" thickTop="1" thickBot="1">
      <c r="K19" s="54"/>
      <c r="L19" s="51"/>
      <c r="M19" s="578"/>
      <c r="N19" s="54"/>
      <c r="P19" s="119"/>
      <c r="Q19" s="223"/>
      <c r="R19" s="181"/>
      <c r="S19" s="119"/>
      <c r="T19" s="119"/>
      <c r="U19" s="121"/>
      <c r="V19" s="225"/>
      <c r="W19" s="121"/>
      <c r="X19" s="121"/>
      <c r="Y19" s="120"/>
      <c r="Z19" s="120"/>
      <c r="AA19" s="120"/>
      <c r="AB19" s="120"/>
      <c r="AC19" s="51"/>
      <c r="AD19" s="51"/>
      <c r="AE19" s="578"/>
      <c r="AH19" s="51"/>
      <c r="AI19" s="54"/>
      <c r="AJ19" s="51"/>
      <c r="AK19" s="51"/>
      <c r="AL19" s="51"/>
      <c r="AM19" s="54"/>
      <c r="AS19"/>
      <c r="AT19"/>
      <c r="AU19"/>
      <c r="AV19"/>
      <c r="AW19" s="620"/>
    </row>
    <row r="20" spans="2:49" ht="27" customHeight="1" thickTop="1" thickBot="1">
      <c r="K20" s="54"/>
      <c r="L20" s="51"/>
      <c r="M20" s="578"/>
      <c r="N20" s="54"/>
      <c r="P20" s="43" t="s">
        <v>229</v>
      </c>
      <c r="Q20" s="537" t="s">
        <v>230</v>
      </c>
      <c r="R20" s="537"/>
      <c r="S20" s="537"/>
      <c r="T20" s="538"/>
      <c r="U20" s="119"/>
      <c r="V20" s="226"/>
      <c r="W20" s="229"/>
      <c r="X20" s="230"/>
      <c r="Y20" s="123" t="s">
        <v>231</v>
      </c>
      <c r="Z20" s="537" t="s">
        <v>232</v>
      </c>
      <c r="AA20" s="537"/>
      <c r="AB20" s="538"/>
      <c r="AC20" s="51"/>
      <c r="AD20" s="51"/>
      <c r="AE20" s="578"/>
      <c r="AG20" s="51"/>
      <c r="AH20" s="51"/>
      <c r="AI20" s="54"/>
      <c r="AJ20" s="51"/>
      <c r="AK20" s="51"/>
      <c r="AL20" s="134"/>
      <c r="AM20" s="54"/>
      <c r="AN20" s="232"/>
      <c r="AO20" s="541" t="s">
        <v>233</v>
      </c>
      <c r="AP20" s="542"/>
      <c r="AQ20" s="175"/>
      <c r="AR20" s="51"/>
      <c r="AS20" s="56"/>
      <c r="AT20" s="56"/>
      <c r="AW20" s="620"/>
    </row>
    <row r="21" spans="2:49" ht="25.15" customHeight="1" thickBot="1">
      <c r="B21" s="548" t="s">
        <v>234</v>
      </c>
      <c r="C21" s="548"/>
      <c r="D21" s="548"/>
      <c r="E21" s="548"/>
      <c r="F21" s="548"/>
      <c r="G21" s="548"/>
      <c r="H21" s="548"/>
      <c r="I21" s="548"/>
      <c r="J21" s="548"/>
      <c r="K21" s="54"/>
      <c r="L21" s="51"/>
      <c r="M21" s="578"/>
      <c r="N21" s="54"/>
      <c r="P21" s="539"/>
      <c r="Q21" s="597"/>
      <c r="R21" s="597"/>
      <c r="S21" s="597"/>
      <c r="T21" s="50" t="s">
        <v>204</v>
      </c>
      <c r="U21" s="119"/>
      <c r="V21" s="119"/>
      <c r="W21" s="119"/>
      <c r="X21" s="119"/>
      <c r="Y21" s="543">
        <f>+P18-Y18</f>
        <v>0</v>
      </c>
      <c r="Z21" s="544"/>
      <c r="AA21" s="544"/>
      <c r="AB21" s="50" t="s">
        <v>74</v>
      </c>
      <c r="AC21" s="121"/>
      <c r="AD21" s="51"/>
      <c r="AE21" s="579"/>
      <c r="AG21" s="51"/>
      <c r="AH21" s="51"/>
      <c r="AI21" s="54"/>
      <c r="AJ21" s="51"/>
      <c r="AK21" s="51"/>
      <c r="AL21" s="51"/>
      <c r="AM21" s="51"/>
      <c r="AN21" s="134"/>
      <c r="AO21" s="220"/>
      <c r="AP21" s="42" t="s">
        <v>204</v>
      </c>
      <c r="AQ21" s="175"/>
      <c r="AR21" s="51"/>
      <c r="AS21"/>
      <c r="AT21"/>
      <c r="AU21"/>
      <c r="AV21"/>
      <c r="AW21" s="384"/>
    </row>
    <row r="22" spans="2:49" ht="25.5" customHeight="1" thickTop="1" thickBot="1">
      <c r="B22" s="549"/>
      <c r="C22" s="549"/>
      <c r="D22" s="549"/>
      <c r="E22" s="549"/>
      <c r="F22" s="549"/>
      <c r="G22" s="549"/>
      <c r="H22" s="549"/>
      <c r="I22" s="549"/>
      <c r="J22" s="549"/>
      <c r="K22" s="54"/>
      <c r="L22" s="51"/>
      <c r="M22" s="578"/>
      <c r="N22" s="54"/>
      <c r="P22" s="576" t="str">
        <f>+IF(P21=0,"",IF(P18&lt;P21,"エラー !：④の内数である⑤の量が④を超えています",""))</f>
        <v/>
      </c>
      <c r="Q22" s="576"/>
      <c r="R22" s="576"/>
      <c r="S22" s="576"/>
      <c r="T22" s="576"/>
      <c r="U22" s="576"/>
      <c r="V22" s="576"/>
      <c r="W22" s="120"/>
      <c r="X22" s="120"/>
      <c r="Y22" s="120"/>
      <c r="Z22" s="120"/>
      <c r="AA22" s="120"/>
      <c r="AB22" s="120"/>
      <c r="AC22" s="51"/>
      <c r="AD22" s="51"/>
      <c r="AE22" s="171"/>
      <c r="AG22" s="51"/>
      <c r="AH22" s="51"/>
      <c r="AI22" s="54"/>
      <c r="AJ22" s="51"/>
      <c r="AK22" s="51"/>
      <c r="AL22" s="51"/>
      <c r="AM22" s="51"/>
      <c r="AN22" s="51"/>
      <c r="AW22" s="384"/>
    </row>
    <row r="23" spans="2:49" ht="27" customHeight="1" thickTop="1" thickBot="1">
      <c r="B23" s="552" t="s">
        <v>235</v>
      </c>
      <c r="C23" s="554"/>
      <c r="D23" s="553" t="s">
        <v>236</v>
      </c>
      <c r="E23" s="553"/>
      <c r="F23" s="553"/>
      <c r="G23" s="554"/>
      <c r="H23" s="552" t="s">
        <v>237</v>
      </c>
      <c r="I23" s="553"/>
      <c r="J23" s="554"/>
      <c r="K23" s="54"/>
      <c r="L23" s="51"/>
      <c r="M23" s="578"/>
      <c r="N23" s="54"/>
      <c r="O23" s="46"/>
      <c r="P23" s="49" t="s">
        <v>238</v>
      </c>
      <c r="Q23" s="559" t="s">
        <v>239</v>
      </c>
      <c r="R23" s="559"/>
      <c r="S23" s="559"/>
      <c r="T23" s="542"/>
      <c r="U23" s="595"/>
      <c r="V23" s="596"/>
      <c r="W23" s="596"/>
      <c r="X23" s="596"/>
      <c r="AC23" s="51"/>
      <c r="AD23" s="51"/>
      <c r="AE23"/>
      <c r="AF23"/>
      <c r="AG23"/>
      <c r="AH23"/>
      <c r="AI23" s="234"/>
      <c r="AJ23"/>
      <c r="AK23" s="51"/>
      <c r="AL23" s="51"/>
      <c r="AM23" s="51"/>
      <c r="AN23" s="138"/>
      <c r="AP23" s="51"/>
      <c r="AR23" s="47"/>
      <c r="AS23" s="123" t="s">
        <v>240</v>
      </c>
      <c r="AT23" s="537" t="s">
        <v>241</v>
      </c>
      <c r="AU23" s="537"/>
      <c r="AV23" s="538"/>
      <c r="AW23" s="384"/>
    </row>
    <row r="24" spans="2:49" ht="27" customHeight="1" thickBot="1">
      <c r="B24" s="533" t="s">
        <v>242</v>
      </c>
      <c r="C24" s="534"/>
      <c r="D24" s="560">
        <v>0</v>
      </c>
      <c r="E24" s="560"/>
      <c r="F24" s="560"/>
      <c r="G24" s="179" t="s">
        <v>87</v>
      </c>
      <c r="H24" s="531">
        <f>+F12</f>
        <v>0</v>
      </c>
      <c r="I24" s="532"/>
      <c r="J24" s="179" t="s">
        <v>87</v>
      </c>
      <c r="K24" s="54"/>
      <c r="L24" s="51"/>
      <c r="M24" s="579"/>
      <c r="P24" s="569"/>
      <c r="Q24" s="598"/>
      <c r="R24" s="598"/>
      <c r="S24" s="598"/>
      <c r="T24" s="42" t="s">
        <v>204</v>
      </c>
      <c r="U24"/>
      <c r="V24"/>
      <c r="W24"/>
      <c r="X24"/>
      <c r="AC24" s="51"/>
      <c r="AD24" s="51"/>
      <c r="AE24"/>
      <c r="AF24"/>
      <c r="AG24"/>
      <c r="AH24"/>
      <c r="AI24" s="234"/>
      <c r="AJ24"/>
      <c r="AK24" s="51"/>
      <c r="AL24" s="128"/>
      <c r="AM24" s="51"/>
      <c r="AN24" s="51"/>
      <c r="AQ24" s="54"/>
      <c r="AR24" s="133"/>
      <c r="AS24" s="543">
        <f>+ROUND(AU16,2)+ROUND(AA28,2)</f>
        <v>0</v>
      </c>
      <c r="AT24" s="544"/>
      <c r="AU24" s="544"/>
      <c r="AV24" s="50" t="s">
        <v>204</v>
      </c>
      <c r="AW24" s="384"/>
    </row>
    <row r="25" spans="2:49" ht="27" customHeight="1" thickBot="1">
      <c r="B25" s="533" t="s">
        <v>243</v>
      </c>
      <c r="C25" s="534"/>
      <c r="D25" s="560">
        <v>0</v>
      </c>
      <c r="E25" s="560"/>
      <c r="F25" s="560"/>
      <c r="G25" s="179" t="s">
        <v>87</v>
      </c>
      <c r="H25" s="531">
        <f>+P12+AH9</f>
        <v>0</v>
      </c>
      <c r="I25" s="532"/>
      <c r="J25" s="179" t="s">
        <v>87</v>
      </c>
      <c r="K25" s="54"/>
      <c r="L25" s="51"/>
      <c r="P25" s="51"/>
      <c r="Q25" s="51"/>
      <c r="R25" s="51"/>
      <c r="S25" s="51"/>
      <c r="T25" s="51"/>
      <c r="U25" s="51"/>
      <c r="V25" s="51"/>
      <c r="AE25" s="137"/>
      <c r="AH25" s="51"/>
      <c r="AI25" s="54"/>
      <c r="AJ25" s="51"/>
      <c r="AK25" s="51"/>
      <c r="AL25" s="172"/>
      <c r="AM25" s="172"/>
      <c r="AN25" s="172"/>
      <c r="AQ25" s="236"/>
      <c r="AR25" s="116"/>
      <c r="AW25" s="384"/>
    </row>
    <row r="26" spans="2:49" ht="27" customHeight="1" thickTop="1" thickBot="1">
      <c r="B26" s="533" t="s">
        <v>244</v>
      </c>
      <c r="C26" s="534"/>
      <c r="D26" s="560">
        <v>0</v>
      </c>
      <c r="E26" s="560"/>
      <c r="F26" s="560"/>
      <c r="G26" s="179" t="s">
        <v>87</v>
      </c>
      <c r="H26" s="531">
        <f>+P21</f>
        <v>0</v>
      </c>
      <c r="I26" s="532"/>
      <c r="J26" s="179" t="s">
        <v>87</v>
      </c>
      <c r="K26" s="54"/>
      <c r="L26" s="131"/>
      <c r="M26" s="577" t="s">
        <v>245</v>
      </c>
      <c r="N26" s="46"/>
      <c r="O26" s="46"/>
      <c r="P26" s="222" t="s">
        <v>246</v>
      </c>
      <c r="Q26" s="559" t="s">
        <v>247</v>
      </c>
      <c r="R26" s="559"/>
      <c r="S26" s="559"/>
      <c r="T26" s="542"/>
      <c r="U26" s="46"/>
      <c r="V26" s="46"/>
      <c r="W26" s="46"/>
      <c r="X26" s="46"/>
      <c r="Y26" s="46"/>
      <c r="Z26" s="46"/>
      <c r="AA26" s="46"/>
      <c r="AB26" s="46"/>
      <c r="AC26" s="46"/>
      <c r="AD26" s="46"/>
      <c r="AE26" s="46"/>
      <c r="AF26" s="46"/>
      <c r="AG26" s="46"/>
      <c r="AH26" s="46"/>
      <c r="AI26" s="59"/>
      <c r="AJ26" s="46"/>
      <c r="AK26" s="47"/>
      <c r="AL26" s="123" t="s">
        <v>248</v>
      </c>
      <c r="AM26" s="537" t="s">
        <v>249</v>
      </c>
      <c r="AN26" s="537"/>
      <c r="AO26" s="537"/>
      <c r="AP26" s="538"/>
      <c r="AQ26" s="238"/>
      <c r="AR26" s="239"/>
      <c r="AS26" s="123" t="s">
        <v>250</v>
      </c>
      <c r="AT26" s="537" t="s">
        <v>251</v>
      </c>
      <c r="AU26" s="537"/>
      <c r="AV26" s="538"/>
      <c r="AW26" s="384"/>
    </row>
    <row r="27" spans="2:49" ht="27" customHeight="1" thickBot="1">
      <c r="B27" s="533" t="s">
        <v>252</v>
      </c>
      <c r="C27" s="534"/>
      <c r="D27" s="560">
        <v>0</v>
      </c>
      <c r="E27" s="560"/>
      <c r="F27" s="560"/>
      <c r="G27" s="179" t="s">
        <v>87</v>
      </c>
      <c r="H27" s="531">
        <f>+Y21</f>
        <v>0</v>
      </c>
      <c r="I27" s="532"/>
      <c r="J27" s="179" t="s">
        <v>87</v>
      </c>
      <c r="M27" s="578"/>
      <c r="P27" s="547">
        <f>+R30+ROUND(R33,2)</f>
        <v>0</v>
      </c>
      <c r="Q27" s="580"/>
      <c r="R27" s="580"/>
      <c r="S27" s="580"/>
      <c r="T27" s="42" t="s">
        <v>204</v>
      </c>
      <c r="U27" s="62"/>
      <c r="V27" s="62"/>
      <c r="Y27" s="60" t="s">
        <v>216</v>
      </c>
      <c r="Z27" s="63"/>
      <c r="AH27" s="51"/>
      <c r="AI27" s="51"/>
      <c r="AJ27" s="51"/>
      <c r="AK27" s="51"/>
      <c r="AL27" s="543">
        <f>+AH18+P27</f>
        <v>0</v>
      </c>
      <c r="AM27" s="544"/>
      <c r="AN27" s="544"/>
      <c r="AO27" s="544"/>
      <c r="AP27" s="50" t="s">
        <v>204</v>
      </c>
      <c r="AQ27" s="236"/>
      <c r="AR27" s="116"/>
      <c r="AS27" s="539"/>
      <c r="AT27" s="540"/>
      <c r="AU27" s="540"/>
      <c r="AV27" s="50" t="s">
        <v>204</v>
      </c>
      <c r="AW27" s="384"/>
    </row>
    <row r="28" spans="2:49" ht="27" customHeight="1" thickTop="1" thickBot="1">
      <c r="B28" s="535" t="s">
        <v>253</v>
      </c>
      <c r="C28" s="536"/>
      <c r="D28" s="560">
        <v>0</v>
      </c>
      <c r="E28" s="560"/>
      <c r="F28" s="560"/>
      <c r="G28" s="179" t="s">
        <v>87</v>
      </c>
      <c r="H28" s="531">
        <f>+P15+AH12</f>
        <v>0</v>
      </c>
      <c r="I28" s="532"/>
      <c r="J28" s="179" t="s">
        <v>87</v>
      </c>
      <c r="M28" s="578"/>
      <c r="P28" s="54"/>
      <c r="U28" s="51"/>
      <c r="V28" s="51"/>
      <c r="Y28" s="570" t="s">
        <v>254</v>
      </c>
      <c r="Z28" s="571"/>
      <c r="AA28" s="569"/>
      <c r="AB28" s="560"/>
      <c r="AC28" s="560"/>
      <c r="AD28" s="560"/>
      <c r="AE28" s="560"/>
      <c r="AF28" s="42" t="s">
        <v>204</v>
      </c>
      <c r="AH28" s="51"/>
      <c r="AI28" s="51"/>
      <c r="AN28" s="235"/>
      <c r="AQ28" s="236"/>
      <c r="AR28" s="116"/>
      <c r="AS28" s="371" t="str">
        <f>+IF(AS27=0,"",IF(AL27&lt;(AS24+AS27+AS31),"エラー !：⑩の内数である（⑫+⑬＋⑭）の量が⑩を超えています",""))</f>
        <v/>
      </c>
      <c r="AT28" s="380"/>
      <c r="AU28" s="380"/>
      <c r="AV28" s="380"/>
      <c r="AW28" s="384"/>
    </row>
    <row r="29" spans="2:49" ht="27" customHeight="1" thickTop="1" thickBot="1">
      <c r="B29" s="533" t="s">
        <v>255</v>
      </c>
      <c r="C29" s="534"/>
      <c r="D29" s="560">
        <v>0</v>
      </c>
      <c r="E29" s="560"/>
      <c r="F29" s="560"/>
      <c r="G29" s="179" t="s">
        <v>87</v>
      </c>
      <c r="H29" s="531">
        <f>+AL27</f>
        <v>0</v>
      </c>
      <c r="I29" s="532"/>
      <c r="J29" s="179" t="s">
        <v>87</v>
      </c>
      <c r="M29" s="578"/>
      <c r="P29" s="54"/>
      <c r="Q29" s="131"/>
      <c r="R29" s="49" t="s">
        <v>256</v>
      </c>
      <c r="S29" s="559" t="s">
        <v>257</v>
      </c>
      <c r="T29" s="574"/>
      <c r="U29" s="574"/>
      <c r="V29" s="575"/>
      <c r="W29" s="46"/>
      <c r="X29" s="64"/>
      <c r="Y29" s="570" t="s">
        <v>258</v>
      </c>
      <c r="Z29" s="571"/>
      <c r="AA29" s="569"/>
      <c r="AB29" s="560"/>
      <c r="AC29" s="560"/>
      <c r="AD29" s="560"/>
      <c r="AE29" s="560"/>
      <c r="AF29" s="42" t="s">
        <v>204</v>
      </c>
      <c r="AH29" s="51"/>
      <c r="AI29" s="51"/>
      <c r="AJ29" s="51"/>
      <c r="AK29" s="51"/>
      <c r="AL29" s="123" t="s">
        <v>259</v>
      </c>
      <c r="AM29" s="537" t="s">
        <v>260</v>
      </c>
      <c r="AN29" s="537"/>
      <c r="AO29" s="537"/>
      <c r="AP29" s="538"/>
      <c r="AQ29" s="237"/>
      <c r="AR29" s="240"/>
      <c r="AS29" s="567" t="s">
        <v>261</v>
      </c>
      <c r="AT29" s="563" t="s">
        <v>262</v>
      </c>
      <c r="AU29" s="563"/>
      <c r="AV29" s="564"/>
      <c r="AW29" s="384"/>
    </row>
    <row r="30" spans="2:49" ht="27" customHeight="1" thickBot="1">
      <c r="B30" s="533" t="s">
        <v>263</v>
      </c>
      <c r="C30" s="534"/>
      <c r="D30" s="560">
        <v>0</v>
      </c>
      <c r="E30" s="560"/>
      <c r="F30" s="560"/>
      <c r="G30" s="179" t="s">
        <v>87</v>
      </c>
      <c r="H30" s="531">
        <f>+AL30</f>
        <v>0</v>
      </c>
      <c r="I30" s="532"/>
      <c r="J30" s="179" t="s">
        <v>87</v>
      </c>
      <c r="M30" s="578"/>
      <c r="P30" s="54"/>
      <c r="R30" s="547">
        <f>+ROUND(AA28,2)+ROUND(AA29,2)+ROUND(AA30,2)</f>
        <v>0</v>
      </c>
      <c r="S30" s="580"/>
      <c r="T30" s="580"/>
      <c r="U30" s="580"/>
      <c r="V30" s="42" t="s">
        <v>204</v>
      </c>
      <c r="Y30" s="570" t="s">
        <v>264</v>
      </c>
      <c r="Z30" s="571"/>
      <c r="AA30" s="569"/>
      <c r="AB30" s="560"/>
      <c r="AC30" s="560"/>
      <c r="AD30" s="560"/>
      <c r="AE30" s="560"/>
      <c r="AF30" s="42" t="s">
        <v>204</v>
      </c>
      <c r="AL30" s="539"/>
      <c r="AM30" s="540"/>
      <c r="AN30" s="540"/>
      <c r="AO30" s="540"/>
      <c r="AP30" s="50" t="s">
        <v>204</v>
      </c>
      <c r="AS30" s="568"/>
      <c r="AT30" s="565"/>
      <c r="AU30" s="565"/>
      <c r="AV30" s="566"/>
      <c r="AW30" s="384"/>
    </row>
    <row r="31" spans="2:49" ht="27" customHeight="1" thickTop="1" thickBot="1">
      <c r="B31" s="533" t="s">
        <v>265</v>
      </c>
      <c r="C31" s="534"/>
      <c r="D31" s="560">
        <v>0</v>
      </c>
      <c r="E31" s="560"/>
      <c r="F31" s="560"/>
      <c r="G31" s="179" t="s">
        <v>87</v>
      </c>
      <c r="H31" s="531">
        <f>+AS24</f>
        <v>0</v>
      </c>
      <c r="I31" s="532"/>
      <c r="J31" s="179" t="s">
        <v>87</v>
      </c>
      <c r="M31" s="578"/>
      <c r="P31" s="54"/>
      <c r="Y31"/>
      <c r="Z31"/>
      <c r="AA31" s="65" t="s">
        <v>266</v>
      </c>
      <c r="AK31" s="116"/>
      <c r="AL31" s="576" t="str">
        <f>+IF(AL30=0,"",IF(AL27&lt;AL30,"エラー !：⑩の内数である⑪の量が⑩を超えています",""))</f>
        <v/>
      </c>
      <c r="AM31" s="576"/>
      <c r="AN31" s="576"/>
      <c r="AO31" s="576"/>
      <c r="AP31" s="576"/>
      <c r="AQ31" s="576"/>
      <c r="AR31" s="39"/>
      <c r="AS31" s="561"/>
      <c r="AT31" s="562"/>
      <c r="AU31" s="562"/>
      <c r="AV31" s="150" t="s">
        <v>204</v>
      </c>
      <c r="AW31" s="384"/>
    </row>
    <row r="32" spans="2:49" ht="27" customHeight="1" thickTop="1" thickBot="1">
      <c r="B32" s="533" t="s">
        <v>267</v>
      </c>
      <c r="C32" s="534"/>
      <c r="D32" s="560">
        <v>0</v>
      </c>
      <c r="E32" s="560"/>
      <c r="F32" s="560"/>
      <c r="G32" s="179" t="s">
        <v>87</v>
      </c>
      <c r="H32" s="531">
        <f>+AS27</f>
        <v>0</v>
      </c>
      <c r="I32" s="532"/>
      <c r="J32" s="179" t="s">
        <v>87</v>
      </c>
      <c r="M32" s="578"/>
      <c r="P32" s="54"/>
      <c r="Q32" s="131"/>
      <c r="R32" s="49" t="s">
        <v>268</v>
      </c>
      <c r="S32" s="559" t="s">
        <v>269</v>
      </c>
      <c r="T32" s="574"/>
      <c r="U32" s="574"/>
      <c r="V32" s="575"/>
      <c r="W32" s="51"/>
      <c r="X32" s="51"/>
      <c r="Y32"/>
      <c r="Z32"/>
      <c r="AA32" s="521" t="s">
        <v>270</v>
      </c>
      <c r="AB32" s="522"/>
      <c r="AC32" s="522"/>
      <c r="AD32" s="522"/>
      <c r="AE32" s="522"/>
      <c r="AF32" s="522"/>
      <c r="AG32" s="522" t="s">
        <v>271</v>
      </c>
      <c r="AH32" s="522"/>
      <c r="AI32" s="522"/>
      <c r="AJ32" s="522"/>
      <c r="AK32" s="522" t="s">
        <v>272</v>
      </c>
      <c r="AL32" s="522"/>
      <c r="AM32" s="522"/>
      <c r="AN32" s="522"/>
      <c r="AO32" s="527"/>
      <c r="AP32" s="173"/>
      <c r="AS32" s="372" t="str">
        <f>+IF(AS31=0,"",IF(AL27&lt;(AS24+AS27+AS31),"エラー !：⑩の内数である（⑫+⑬＋⑭）の量が⑩を超えています",""))</f>
        <v/>
      </c>
      <c r="AT32" s="381"/>
      <c r="AU32" s="381"/>
      <c r="AV32" s="381"/>
      <c r="AW32" s="384"/>
    </row>
    <row r="33" spans="2:62" ht="27" customHeight="1" thickBot="1">
      <c r="B33" s="557" t="s">
        <v>273</v>
      </c>
      <c r="C33" s="558"/>
      <c r="D33" s="572">
        <v>0</v>
      </c>
      <c r="E33" s="573"/>
      <c r="F33" s="573"/>
      <c r="G33" s="180" t="s">
        <v>87</v>
      </c>
      <c r="H33" s="550">
        <f>+AS31</f>
        <v>0</v>
      </c>
      <c r="I33" s="551"/>
      <c r="J33" s="180" t="s">
        <v>87</v>
      </c>
      <c r="M33" s="579"/>
      <c r="R33" s="569"/>
      <c r="S33" s="560"/>
      <c r="T33" s="560"/>
      <c r="U33" s="560"/>
      <c r="V33" s="42" t="s">
        <v>204</v>
      </c>
      <c r="W33" s="51"/>
      <c r="X33" s="51"/>
      <c r="Y33"/>
      <c r="Z33"/>
      <c r="AA33" s="523"/>
      <c r="AB33" s="524"/>
      <c r="AC33" s="524"/>
      <c r="AD33" s="524"/>
      <c r="AE33" s="524"/>
      <c r="AF33" s="524"/>
      <c r="AG33" s="524"/>
      <c r="AH33" s="524"/>
      <c r="AI33" s="524"/>
      <c r="AJ33" s="524"/>
      <c r="AK33" s="524"/>
      <c r="AL33" s="524"/>
      <c r="AM33" s="524"/>
      <c r="AN33" s="524"/>
      <c r="AO33" s="528"/>
      <c r="AP33" s="173"/>
      <c r="AW33" s="384"/>
    </row>
    <row r="34" spans="2:62" ht="18" customHeight="1">
      <c r="C34" s="382" t="str">
        <f>+IF(D30=0,"",IF(D29&lt;D30,"エラー !：上の表は、⑩の内数である⑪の量が⑩を超えています",""))</f>
        <v/>
      </c>
      <c r="AA34" s="525"/>
      <c r="AB34" s="526"/>
      <c r="AC34" s="526"/>
      <c r="AD34" s="526"/>
      <c r="AE34" s="526"/>
      <c r="AF34" s="526"/>
      <c r="AG34" s="526"/>
      <c r="AH34" s="526"/>
      <c r="AI34" s="526"/>
      <c r="AJ34" s="526"/>
      <c r="AK34" s="526"/>
      <c r="AL34" s="526"/>
      <c r="AM34" s="526"/>
      <c r="AN34" s="526"/>
      <c r="AO34" s="529"/>
      <c r="AP34" s="173"/>
      <c r="AW34" s="384"/>
    </row>
    <row r="35" spans="2:62" ht="15" customHeight="1">
      <c r="C35" s="383"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383" t="str">
        <f>+IF(D32=0,"",IF(D29&lt;D32,"エラー !：上の表は、⑩の内数である⑬の量が⑩を超えています",""))</f>
        <v/>
      </c>
      <c r="AF36" s="62"/>
      <c r="AG36" s="62"/>
      <c r="AH36" s="62"/>
      <c r="AI36" s="62"/>
      <c r="AJ36" s="62"/>
      <c r="AK36" s="62"/>
      <c r="AL36" s="62"/>
      <c r="AM36" s="139"/>
      <c r="AN36" s="139"/>
      <c r="AO36" s="116"/>
      <c r="AP36" s="51"/>
      <c r="AQ36" s="51"/>
      <c r="AR36" s="51"/>
      <c r="AS36" s="51"/>
      <c r="AT36" s="51"/>
      <c r="AU36" s="51"/>
      <c r="AV36" s="51"/>
      <c r="AW36" s="66"/>
      <c r="AY36" s="51"/>
      <c r="AZ36" s="51"/>
      <c r="BA36" s="51"/>
      <c r="BB36" s="51"/>
      <c r="BC36" s="51"/>
      <c r="BD36" s="51"/>
    </row>
    <row r="37" spans="2:62" ht="15" customHeight="1">
      <c r="C37" s="383" t="str">
        <f>+IF(D33=0,"",IF(D29&lt;D33,"エラー !：上の表は、⑩の内数である⑭の量が⑩を超えています",""))</f>
        <v/>
      </c>
      <c r="J37" s="66"/>
      <c r="K37" s="66"/>
      <c r="R37" s="66"/>
      <c r="S37" s="66"/>
      <c r="T37" s="66"/>
      <c r="AF37" s="51"/>
      <c r="AG37" s="51"/>
      <c r="AH37" s="51"/>
      <c r="AI37" s="51"/>
      <c r="AJ37" s="51"/>
      <c r="AK37" s="51"/>
      <c r="AL37" s="62"/>
      <c r="AM37" s="116"/>
      <c r="AN37" s="116"/>
      <c r="AO37" s="116"/>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6"/>
      <c r="AN38" s="116"/>
      <c r="AO38" s="116"/>
      <c r="AP38" s="51"/>
      <c r="AQ38" s="51"/>
      <c r="AR38" s="51"/>
      <c r="AS38" s="116"/>
      <c r="AT38" s="139"/>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6"/>
      <c r="AN39" s="116"/>
      <c r="AO39" s="116"/>
      <c r="AP39" s="51"/>
      <c r="AQ39" s="51"/>
      <c r="AR39" s="51"/>
      <c r="AS39" s="116"/>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6"/>
      <c r="AN40" s="116"/>
      <c r="AO40" s="116"/>
      <c r="AP40" s="51"/>
      <c r="AQ40" s="51"/>
      <c r="AR40" s="51"/>
      <c r="AS40" s="116"/>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6"/>
      <c r="AT41" s="62"/>
      <c r="AU41" s="62"/>
      <c r="AV41" s="62"/>
      <c r="AW41" s="66"/>
      <c r="AY41" s="51"/>
      <c r="AZ41" s="51"/>
      <c r="BA41" s="51"/>
      <c r="BB41" s="51"/>
      <c r="BC41" s="51"/>
      <c r="BD41" s="51"/>
    </row>
    <row r="42" spans="2:62" ht="13.5">
      <c r="I42" s="66"/>
      <c r="J42" s="66"/>
      <c r="K42" s="66"/>
      <c r="R42" s="66"/>
      <c r="S42" s="66"/>
      <c r="T42" s="66"/>
      <c r="AQ42" s="51"/>
      <c r="AR42" s="51"/>
      <c r="AS42" s="116"/>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2F9598E47DD84CACAD72A0449D8BE9" ma:contentTypeVersion="19" ma:contentTypeDescription="新しいドキュメントを作成します。" ma:contentTypeScope="" ma:versionID="25ec0cb8b861468a4e577603a4afeda1">
  <xsd:schema xmlns:xsd="http://www.w3.org/2001/XMLSchema" xmlns:xs="http://www.w3.org/2001/XMLSchema" xmlns:p="http://schemas.microsoft.com/office/2006/metadata/properties" xmlns:ns2="29a9f73a-b17a-4b76-b96e-35d0bb045ef3" xmlns:ns3="04af1f95-395b-4930-a263-976f68ef36f3" targetNamespace="http://schemas.microsoft.com/office/2006/metadata/properties" ma:root="true" ma:fieldsID="7810c996cb1f24cbe1463e7eec430645" ns2:_="" ns3:_="">
    <xsd:import namespace="29a9f73a-b17a-4b76-b96e-35d0bb045ef3"/>
    <xsd:import namespace="04af1f95-395b-4930-a263-976f68ef36f3"/>
    <xsd:element name="properties">
      <xsd:complexType>
        <xsd:sequence>
          <xsd:element name="documentManagement">
            <xsd:complexType>
              <xsd:all>
                <xsd:element ref="ns2:CategoryTag1" minOccurs="0"/>
                <xsd:element ref="ns2:CategoryTag2" minOccurs="0"/>
                <xsd:element ref="ns2:CategoryTag3"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9f73a-b17a-4b76-b96e-35d0bb045ef3" elementFormDefault="qualified">
    <xsd:import namespace="http://schemas.microsoft.com/office/2006/documentManagement/types"/>
    <xsd:import namespace="http://schemas.microsoft.com/office/infopath/2007/PartnerControls"/>
    <xsd:element name="CategoryTag1" ma:index="8" nillable="true" ma:displayName="Tag1" ma:internalName="CategoryTag1">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2" ma:index="9" nillable="true" ma:displayName="Tag2" ma:internalName="CategoryTag2">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3" ma:index="10" nillable="true" ma:displayName="Tag3" ma:internalName="CategoryTag3">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8ec21e9-19a1-4e51-8266-82527bcf33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f1f95-395b-4930-a263-976f68ef36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5f36a0-dbe0-454c-9f70-6e9c2f6ced8f}" ma:internalName="TaxCatchAll" ma:showField="CatchAllData" ma:web="04af1f95-395b-4930-a263-976f68ef36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Tag1 xmlns="29a9f73a-b17a-4b76-b96e-35d0bb045ef3" xsi:nil="true"/>
    <CategoryTag3 xmlns="29a9f73a-b17a-4b76-b96e-35d0bb045ef3" xsi:nil="true"/>
    <TaxCatchAll xmlns="04af1f95-395b-4930-a263-976f68ef36f3" xsi:nil="true"/>
    <lcf76f155ced4ddcb4097134ff3c332f xmlns="29a9f73a-b17a-4b76-b96e-35d0bb045ef3">
      <Terms xmlns="http://schemas.microsoft.com/office/infopath/2007/PartnerControls"/>
    </lcf76f155ced4ddcb4097134ff3c332f>
    <CategoryTag2 xmlns="29a9f73a-b17a-4b76-b96e-35d0bb045e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215ABB-63D5-4F73-8861-CA93B4591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9f73a-b17a-4b76-b96e-35d0bb045ef3"/>
    <ds:schemaRef ds:uri="04af1f95-395b-4930-a263-976f68ef3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84479-2895-4B51-8E78-2F0FB59C8C89}">
  <ds:schemaRefs>
    <ds:schemaRef ds:uri="http://schemas.microsoft.com/office/2006/metadata/properties"/>
    <ds:schemaRef ds:uri="http://schemas.microsoft.com/office/infopath/2007/PartnerControls"/>
    <ds:schemaRef ds:uri="29a9f73a-b17a-4b76-b96e-35d0bb045ef3"/>
    <ds:schemaRef ds:uri="04af1f95-395b-4930-a263-976f68ef36f3"/>
  </ds:schemaRefs>
</ds:datastoreItem>
</file>

<file path=customXml/itemProps3.xml><?xml version="1.0" encoding="utf-8"?>
<ds:datastoreItem xmlns:ds="http://schemas.openxmlformats.org/officeDocument/2006/customXml" ds:itemID="{6DD3A440-5185-417D-A224-4D8B8611E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2025-06-17T02:22:35Z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y fmtid="{D5CDD505-2E9C-101B-9397-08002B2CF9AE}" pid="9" name="ContentTypeId">
    <vt:lpwstr>0x0101005B2F9598E47DD84CACAD72A0449D8BE9</vt:lpwstr>
  </property>
  <property fmtid="{D5CDD505-2E9C-101B-9397-08002B2CF9AE}" pid="10" name="MediaServiceImageTags">
    <vt:lpwstr/>
  </property>
</Properties>
</file>