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4B7069BE-8FF8-4716-B4D5-6664D87DFC12}"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H31" i="74" l="1"/>
  <c r="H49" i="94"/>
  <c r="N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<sst xmlns="http://schemas.openxmlformats.org/spreadsheetml/2006/main" count="3304" uniqueCount="470">
  <si>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</si>
  <si>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</si>
  <si>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</si>
  <si>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</si>
  <si>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</si>
  <si>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</si>
  <si>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</si>
  <si>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</si>
  <si>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</si>
  <si>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</si>
  <si>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</si>
  <si>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</si>
  <si>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</si>
  <si>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</si>
  <si>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</si>
  <si>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</si>
  <si>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</si>
  <si>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</si>
  <si>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</si>
  <si>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</si>
  <si>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</si>
  <si>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</si>
  <si>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</si>
  <si>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</si>
  <si>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</si>
  <si>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</si>
  <si>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</si>
  <si>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</si>
  <si>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</si>
  <si>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</si>
  <si>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</si>
  <si>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</si>
  <si>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</si>
  <si>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</si>
  <si>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</si>
  <si>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</si>
  <si>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</si>
  <si>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</si>
  <si>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</si>
  <si>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</si>
  <si>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</si>
  <si>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</si>
  <si>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</si>
  <si>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</si>
  <si>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</si>
  <si>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</si>
  <si>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</si>
  <si>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</si>
  <si>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</si>
  <si>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</si>
  <si>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</si>
  <si>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</si>
  <si>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</si>
  <si>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</si>
  <si>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</si>
  <si>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</si>
  <si>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</si>
  <si>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</si>
  <si>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</si>
  <si>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</si>
  <si>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</si>
  <si>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</si>
  <si>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</si>
  <si>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</si>
  <si>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</si>
  <si>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</si>
  <si>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</si>
  <si>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</si>
  <si>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</si>
  <si>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</si>
  <si>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</si>
  <si>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</si>
  <si>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</si>
  <si>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</si>
  <si>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</si>
  <si>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</si>
  <si>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</si>
  <si>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</si>
  <si>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</si>
  <si>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</si>
  <si>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</si>
  <si>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</si>
  <si>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</si>
  <si>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</si>
  <si>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</si>
  <si>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</si>
  <si>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</si>
  <si>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</si>
  <si>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</si>
  <si>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</si>
  <si>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</si>
  <si>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</si>
  <si>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</si>
  <si>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</si>
  <si>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</si>
  <si>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</si>
  <si>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</si>
  <si>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</si>
  <si>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</si>
  <si>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</si>
  <si>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</si>
  <si>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</si>
  <si>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</si>
  <si>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</si>
  <si>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</si>
  <si>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</si>
  <si>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</si>
  <si>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</si>
  <si>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</si>
  <si>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</si>
  <si>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</si>
  <si>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</si>
  <si>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</si>
  <si>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</si>
  <si>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</si>
  <si>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</si>
  <si>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</si>
  <si>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</si>
  <si>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</si>
  <si>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</si>
  <si>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</si>
  <si>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</si>
  <si>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</si>
  <si>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</si>
  <si>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</si>
  <si>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</si>
  <si>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</si>
  <si>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</si>
  <si>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</si>
  <si>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</si>
  <si>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</si>
  <si>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</si>
  <si>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</si>
  <si>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</si>
  <si>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</si>
  <si>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</si>
  <si>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</si>
  <si>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</si>
  <si>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</si>
  <si>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</si>
  <si>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</si>
  <si>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</si>
  <si>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</si>
  <si>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</si>
  <si>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</si>
  <si>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</si>
  <si>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</si>
  <si>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</si>
  <si>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</si>
  <si>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</si>
  <si>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</si>
  <si>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</si>
  <si>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</si>
  <si>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</si>
  <si>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</si>
  <si>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</si>
  <si>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</si>
  <si>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</si>
  <si>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</si>
  <si>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</si>
  <si>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</si>
  <si>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</si>
  <si>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</si>
  <si>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</si>
  <si>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</si>
  <si>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</si>
  <si>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</si>
  <si>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</si>
  <si>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</si>
  <si>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</si>
  <si>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</si>
  <si>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</si>
  <si>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</si>
  <si>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</si>
  <si>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</si>
  <si>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</si>
  <si>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</si>
  <si>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</si>
  <si>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</si>
  <si>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</si>
  <si>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</si>
  <si>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</si>
  <si>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</si>
  <si>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</si>
  <si>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</si>
  <si>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</si>
  <si>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</si>
  <si>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</si>
  <si>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</si>
  <si>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</si>
  <si>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</si>
  <si>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</si>
  <si>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</si>
  <si>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</si>
  <si>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</si>
  <si>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</si>
  <si>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</si>
  <si>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</si>
  <si>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</si>
  <si>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</si>
  <si>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</si>
  <si>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</si>
  <si>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</si>
  <si>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</si>
  <si>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</si>
  <si>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</si>
  <si>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</si>
  <si>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</si>
  <si>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</si>
  <si>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</si>
  <si>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</si>
  <si>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</si>
  <si>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</si>
  <si>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</si>
  <si>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</si>
  <si>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</si>
  <si>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</si>
  <si>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</si>
  <si>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</si>
  <si>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</si>
  <si>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</si>
  <si>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</si>
  <si>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</si>
  <si>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</si>
  <si>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</si>
  <si>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</si>
  <si>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</si>
  <si>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</si>
  <si>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</si>
  <si>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</si>
  <si>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</si>
  <si>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</si>
  <si>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</si>
  <si>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</si>
  <si>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</si>
  <si>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</si>
  <si>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</si>
  <si>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</si>
  <si>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</si>
  <si>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</si>
  <si>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</si>
  <si>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</si>
  <si>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</si>
  <si>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</si>
  <si>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</si>
  <si>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</si>
  <si>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</si>
  <si>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</si>
  <si>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</si>
  <si>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</si>
  <si>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</si>
  <si>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</si>
  <si>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</si>
  <si>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</si>
  <si>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</si>
  <si>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</si>
  <si>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</si>
  <si>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</si>
  <si>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</si>
  <si>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</si>
  <si>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</si>
  <si>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</si>
  <si>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</si>
  <si>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</si>
  <si>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</si>
  <si>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</si>
  <si>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</si>
  <si>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</si>
  <si>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</si>
  <si>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</si>
  <si>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</si>
  <si>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</si>
  <si>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</si>
  <si>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</si>
  <si>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</si>
  <si>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</si>
  <si>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</si>
  <si>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</si>
  <si>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</si>
  <si>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</si>
  <si>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</si>
  <si>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</si>
  <si>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</si>
  <si>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</si>
  <si>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</si>
  <si>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</si>
  <si>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</si>
  <si>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</si>
  <si>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</si>
  <si>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</si>
  <si>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</si>
  <si>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</si>
  <si>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</si>
  <si>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</si>
  <si>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</si>
  <si>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</si>
  <si>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</si>
  <si>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</si>
  <si>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</si>
  <si>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</si>
  <si>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</si>
  <si>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</si>
  <si>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</si>
  <si>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</si>
  <si>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</si>
  <si>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</si>
  <si>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</si>
  <si>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</si>
  <si>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</si>
  <si>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</si>
  <si>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</si>
  <si>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</si>
  <si>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</si>
  <si>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</si>
  <si>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</si>
  <si>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</si>
  <si>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</si>
  <si>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</si>
  <si>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</si>
  <si>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</si>
  <si>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</si>
  <si>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</si>
  <si>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</si>
  <si>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</si>
  <si>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</si>
  <si>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</si>
  <si>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</si>
  <si>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</si>
  <si>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</si>
  <si>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</si>
  <si>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</si>
  <si>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</si>
  <si>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</si>
  <si>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</si>
  <si>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</si>
  <si>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</si>
  <si>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</si>
  <si>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</si>
  <si>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</si>
  <si>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</si>
  <si>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</si>
  <si>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</si>
  <si>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</si>
  <si>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</si>
  <si>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</si>
  <si>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</si>
  <si>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</si>
  <si>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</si>
  <si>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</si>
  <si>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</si>
  <si>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</si>
  <si>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</si>
  <si>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</si>
  <si>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</si>
  <si>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</si>
  <si>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</si>
  <si>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</si>
  <si>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</si>
  <si>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</si>
  <si>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</si>
  <si>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</si>
  <si>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</si>
  <si>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</si>
  <si>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</si>
  <si>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</si>
  <si>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</si>
  <si>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</si>
  <si>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</si>
  <si>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</si>
  <si>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</si>
  <si>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</si>
  <si>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</si>
  <si>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</si>
  <si>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</si>
  <si>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</si>
  <si>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</si>
  <si>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</si>
  <si>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</si>
  <si>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</si>
  <si>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</si>
  <si>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</si>
  <si>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</si>
  <si>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</si>
  <si>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</si>
  <si>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</si>
  <si>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</si>
  <si>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</si>
  <si>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</si>
  <si>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</si>
  <si>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</si>
  <si>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</si>
  <si>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</si>
  <si>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</si>
  <si>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</si>
  <si>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</si>
  <si>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</si>
  <si>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</si>
  <si>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</si>
  <si>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</si>
  <si>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</si>
  <si>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</si>
  <si>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</si>
  <si>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</si>
  <si>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</si>
  <si>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</si>
  <si>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</si>
  <si>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</si>
  <si>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</si>
  <si>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</si>
  <si>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</si>
  <si>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</si>
  <si>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</si>
  <si>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</si>
  <si>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</si>
  <si>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</si>
  <si>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</si>
  <si>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</si>
  <si>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</si>
  <si>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</si>
  <si>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</si>
  <si>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</si>
  <si>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</si>
  <si>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</si>
  <si>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</si>
  <si>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</si>
  <si>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</si>
  <si>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</si>
  <si>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</si>
  <si>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</si>
  <si>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</si>
  <si>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</si>
  <si>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</si>
  <si>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</si>
  <si>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</si>
  <si>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</si>
  <si>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</si>
  <si>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</si>
  <si>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</si>
  <si>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</si>
  <si>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</si>
  <si>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</si>
  <si>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</si>
  <si>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</si>
  <si>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</si>
  <si>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</si>
  <si>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</si>
  <si>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</si>
  <si>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</si>
  <si>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</si>
  <si>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</si>
  <si>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</si>
  <si>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</si>
  <si>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</si>
  <si>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</si>
  <si>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</si>
  <si>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</si>
  <si>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</si>
  <si>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</si>
  <si>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</si>
  <si>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</si>
  <si>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</si>
  <si>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</si>
  <si>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</si>
  <si>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 月 27 日</t>
    <phoneticPr fontId="3"/>
  </si>
  <si>
    <t>横浜市金沢区幸浦1-10</t>
    <phoneticPr fontId="3"/>
  </si>
  <si>
    <t>髙田工業株式会社　取締役社長　松山　静夫</t>
    <phoneticPr fontId="3"/>
  </si>
  <si>
    <t>045-772-3131</t>
    <phoneticPr fontId="3"/>
  </si>
  <si>
    <t>髙田工業株式会社　金沢工場</t>
    <phoneticPr fontId="3"/>
  </si>
  <si>
    <t>○</t>
  </si>
  <si>
    <t>各種自動車、建設機械関係部品の製造、プレス部品製造、板金部品組立て製造及び塗装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</si>
</sst>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4" zoomScaleNormal="100" zoomScaleSheetLayoutView="100" workbookViewId="0">
      <selection activeCell="F60" sqref="F60:O60"/>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468</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2035</v>
      </c>
      <c r="N48" s="507"/>
      <c r="O48" s="508"/>
    </row>
    <row r="49" spans="3:21" ht="18" customHeight="1">
      <c r="C49" s="457" t="s">
        <v>11</v>
      </c>
      <c r="D49" s="489"/>
      <c r="E49" s="490"/>
      <c r="F49" s="476" t="s">
        <v>464</v>
      </c>
      <c r="G49" s="477"/>
      <c r="H49" s="477"/>
      <c r="I49" s="477"/>
      <c r="J49" s="477"/>
      <c r="K49" s="477"/>
      <c r="L49" s="126" t="s">
        <v>172</v>
      </c>
      <c r="M49" s="386"/>
      <c r="N49" s="509" t="s">
        <v>466</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141</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v>5195</v>
      </c>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211</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2626.3999999999996</v>
      </c>
      <c r="I63" s="240" t="s">
        <v>4</v>
      </c>
      <c r="J63" s="525" t="s">
        <v>324</v>
      </c>
      <c r="K63" s="526"/>
      <c r="L63" s="527"/>
      <c r="M63" s="523">
        <f>+別紙!AA14</f>
        <v>696.8</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95.3</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696.8</v>
      </c>
      <c r="N65" s="524"/>
      <c r="O65" s="378" t="s">
        <v>4</v>
      </c>
      <c r="P65" s="160"/>
      <c r="Q65" s="161"/>
      <c r="R65" s="161"/>
      <c r="S65" s="161"/>
    </row>
    <row r="66" spans="1:22" ht="24.75" customHeight="1">
      <c r="C66" s="392"/>
      <c r="D66" s="513" t="s">
        <v>303</v>
      </c>
      <c r="E66" s="514"/>
      <c r="F66" s="514"/>
      <c r="G66" s="515"/>
      <c r="H66" s="379">
        <f>+別紙!AA12</f>
        <v>1929.6</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髙田工業株式会社　金沢工場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4"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髙田工業株式会社　金沢工場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2275.6999999999998</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263.2</v>
      </c>
      <c r="M9" s="319">
        <f>IF(OR(ｷ.紙くず!D24&gt;0,ｷ.紙くず!D24&lt;0),ｷ.紙くず!D24,IF(M$19&gt;0,"0",0))</f>
        <v>0</v>
      </c>
      <c r="N9" s="319">
        <f>IF(OR(ｸ.木くず!D24&gt;0,ｸ.木くず!D24&lt;0),ｸ.木くず!D24,IF(N$19&gt;0,"0",0))</f>
        <v>87.5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2626.3999999999996</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1929.6</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1929.6</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346.1</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263.2</v>
      </c>
      <c r="M14" s="325">
        <f>IF(OR(ｷ.紙くず!D29&gt;0,ｷ.紙くず!D29&lt;0),ｷ.紙くず!D29,IF(M$19&gt;0,"0",0))</f>
        <v>0</v>
      </c>
      <c r="N14" s="325">
        <f>IF(OR(ｸ.木くず!D29&gt;0,ｸ.木くず!D29&lt;0),ｸ.木くず!D29,IF(N$19&gt;0,"0",0))</f>
        <v>87.5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696.8</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95.3</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95.3</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346.1</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263.2</v>
      </c>
      <c r="M16" s="325">
        <f>IF(OR(ｷ.紙くず!D31&gt;0,ｷ.紙くず!D31&lt;0),ｷ.紙くず!D31,IF(M$19&gt;0,"0",0))</f>
        <v>0</v>
      </c>
      <c r="N16" s="325">
        <f>IF(OR(ｸ.木くず!D31&gt;0,ｸ.木くず!D31&lt;0),ｸ.木くず!D31,IF(N$19&gt;0,"0",0))</f>
        <v>87.5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f t="shared" si="0"/>
        <v>696.8</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1888.6</v>
      </c>
      <c r="I19" s="331">
        <f t="shared" si="1"/>
        <v>0</v>
      </c>
      <c r="J19" s="331">
        <f t="shared" si="1"/>
        <v>0</v>
      </c>
      <c r="K19" s="331">
        <f t="shared" si="1"/>
        <v>0</v>
      </c>
      <c r="L19" s="331">
        <f t="shared" si="1"/>
        <v>240.8</v>
      </c>
      <c r="M19" s="331">
        <f t="shared" si="1"/>
        <v>0</v>
      </c>
      <c r="N19" s="331">
        <f t="shared" si="1"/>
        <v>69</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2198.4</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1713.5</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1713.5</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79.7</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79.7</v>
      </c>
    </row>
    <row r="27" spans="2:27" ht="20.45" customHeight="1">
      <c r="B27" s="167"/>
      <c r="C27" s="705"/>
      <c r="D27" s="172" t="s">
        <v>25</v>
      </c>
      <c r="E27" s="703" t="s">
        <v>289</v>
      </c>
      <c r="F27" s="704"/>
      <c r="G27" s="352">
        <f t="shared" ref="G27:Z27" si="5">+G23-G26</f>
        <v>0</v>
      </c>
      <c r="H27" s="352">
        <f t="shared" si="5"/>
        <v>1633.8</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1633.8</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79.7</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79.7</v>
      </c>
    </row>
    <row r="36" spans="2:27" ht="20.45" customHeight="1">
      <c r="B36" s="169">
        <v>6</v>
      </c>
      <c r="C36" s="124"/>
      <c r="D36" s="210"/>
      <c r="E36" s="205" t="s">
        <v>265</v>
      </c>
      <c r="F36" s="383"/>
      <c r="G36" s="358">
        <f t="shared" ref="G36:Z36" si="7">SUM(G37:G39)</f>
        <v>0</v>
      </c>
      <c r="H36" s="358">
        <f t="shared" si="7"/>
        <v>79.7</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79.7</v>
      </c>
    </row>
    <row r="37" spans="2:27" ht="20.45" customHeight="1">
      <c r="B37" s="169" t="s">
        <v>228</v>
      </c>
      <c r="C37" s="124"/>
      <c r="D37" s="208"/>
      <c r="E37" s="203"/>
      <c r="F37" s="201" t="s">
        <v>235</v>
      </c>
      <c r="G37" s="361">
        <f>+ｱ.燃え殻!$AU$16</f>
        <v>0</v>
      </c>
      <c r="H37" s="361">
        <f>+ｲ.汚泥!$AU$16</f>
        <v>79.7</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79.7</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175.1</v>
      </c>
      <c r="I41" s="367">
        <f t="shared" si="8"/>
        <v>0</v>
      </c>
      <c r="J41" s="367">
        <f t="shared" si="8"/>
        <v>0</v>
      </c>
      <c r="K41" s="367">
        <f t="shared" si="8"/>
        <v>0</v>
      </c>
      <c r="L41" s="367">
        <f t="shared" si="8"/>
        <v>240.8</v>
      </c>
      <c r="M41" s="367">
        <f t="shared" si="8"/>
        <v>0</v>
      </c>
      <c r="N41" s="367">
        <f t="shared" si="8"/>
        <v>69</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484.9</v>
      </c>
    </row>
    <row r="42" spans="2:27" ht="20.45" customHeight="1">
      <c r="B42" s="167"/>
      <c r="C42" s="721"/>
      <c r="D42" s="207"/>
      <c r="E42" s="205" t="s">
        <v>262</v>
      </c>
      <c r="F42" s="383"/>
      <c r="G42" s="358">
        <f t="shared" ref="G42:Z42" si="9">SUM(G43:G45)</f>
        <v>0</v>
      </c>
      <c r="H42" s="358">
        <f t="shared" si="9"/>
        <v>175.1</v>
      </c>
      <c r="I42" s="358">
        <f t="shared" si="9"/>
        <v>0</v>
      </c>
      <c r="J42" s="358">
        <f t="shared" si="9"/>
        <v>0</v>
      </c>
      <c r="K42" s="358">
        <f t="shared" si="9"/>
        <v>0</v>
      </c>
      <c r="L42" s="358">
        <f t="shared" si="9"/>
        <v>240.8</v>
      </c>
      <c r="M42" s="358">
        <f t="shared" si="9"/>
        <v>0</v>
      </c>
      <c r="N42" s="358">
        <f t="shared" si="9"/>
        <v>69</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484.9</v>
      </c>
    </row>
    <row r="43" spans="2:27" ht="20.45" customHeight="1">
      <c r="B43" s="167"/>
      <c r="C43" s="721"/>
      <c r="D43" s="208"/>
      <c r="E43" s="203"/>
      <c r="F43" s="201" t="s">
        <v>235</v>
      </c>
      <c r="G43" s="361">
        <f>+ｱ.燃え殻!$AA$28</f>
        <v>0</v>
      </c>
      <c r="H43" s="361">
        <f>+ｲ.汚泥!$AA$28</f>
        <v>175.1</v>
      </c>
      <c r="I43" s="361">
        <f>+ｳ.廃油!$AA$28</f>
        <v>0</v>
      </c>
      <c r="J43" s="361">
        <f>+ｴ.廃酸!$AA$28</f>
        <v>0</v>
      </c>
      <c r="K43" s="361">
        <f>+ｵ.廃ｱﾙｶﾘ!$AA$28</f>
        <v>0</v>
      </c>
      <c r="L43" s="361">
        <f>+ｶ.廃ﾌﾟﾗ類!$AA$28</f>
        <v>240.8</v>
      </c>
      <c r="M43" s="361">
        <f>+ｷ.紙くず!$AA$28</f>
        <v>0</v>
      </c>
      <c r="N43" s="361">
        <f>+ｸ.木くず!$AA$28</f>
        <v>69</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484.9</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254.8</v>
      </c>
      <c r="I47" s="370">
        <f>+ｳ.廃油!$AL$27</f>
        <v>0</v>
      </c>
      <c r="J47" s="370">
        <f>+ｴ.廃酸!$AL$27</f>
        <v>0</v>
      </c>
      <c r="K47" s="370">
        <f>+ｵ.廃ｱﾙｶﾘ!$AL$27</f>
        <v>0</v>
      </c>
      <c r="L47" s="370">
        <f>+ｶ.廃ﾌﾟﾗ類!$AL$27</f>
        <v>240.8</v>
      </c>
      <c r="M47" s="370">
        <f>+ｷ.紙くず!$AL$27</f>
        <v>0</v>
      </c>
      <c r="N47" s="370">
        <f>+ｸ.木くず!$AL$27</f>
        <v>69</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564.6</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254.8</v>
      </c>
      <c r="I49" s="422">
        <f>+ｳ.廃油!$AS$24</f>
        <v>0</v>
      </c>
      <c r="J49" s="422">
        <f>+ｴ.廃酸!$AS$24</f>
        <v>0</v>
      </c>
      <c r="K49" s="422">
        <f>+ｵ.廃ｱﾙｶﾘ!$AS$24</f>
        <v>0</v>
      </c>
      <c r="L49" s="422">
        <f>+ｶ.廃ﾌﾟﾗ類!$AS$24</f>
        <v>240.8</v>
      </c>
      <c r="M49" s="422">
        <f>+ｷ.紙くず!$AS$24</f>
        <v>0</v>
      </c>
      <c r="N49" s="422">
        <f>+ｸ.木くず!$AS$24</f>
        <v>69</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564.6</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240.8</v>
      </c>
      <c r="M52" s="415"/>
      <c r="N52" s="415"/>
      <c r="O52" s="415"/>
      <c r="P52" s="415"/>
      <c r="Q52" s="415"/>
      <c r="R52" s="415"/>
      <c r="S52" s="415"/>
      <c r="T52" s="415"/>
      <c r="U52" s="415"/>
      <c r="V52" s="415"/>
      <c r="W52" s="415"/>
      <c r="X52" s="415"/>
      <c r="Y52" s="415"/>
      <c r="Z52" s="433"/>
      <c r="AA52" s="377">
        <f t="shared" si="4"/>
        <v>240.8</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4164.2999999999993</v>
      </c>
      <c r="I63" s="406">
        <f t="shared" si="10"/>
        <v>0</v>
      </c>
      <c r="J63" s="406">
        <f t="shared" si="10"/>
        <v>0</v>
      </c>
      <c r="K63" s="406">
        <f t="shared" si="10"/>
        <v>0</v>
      </c>
      <c r="L63" s="406">
        <f t="shared" si="10"/>
        <v>504</v>
      </c>
      <c r="M63" s="406">
        <f t="shared" si="10"/>
        <v>0</v>
      </c>
      <c r="N63" s="406">
        <f t="shared" si="10"/>
        <v>156.5</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4824.7999999999993</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 月 27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横浜市金沢区幸浦1-10</v>
      </c>
      <c r="K16" s="780"/>
      <c r="L16" s="781"/>
      <c r="M16" s="781"/>
      <c r="N16" s="781"/>
      <c r="O16" s="782"/>
    </row>
    <row r="17" spans="1:15" ht="26.25" customHeight="1">
      <c r="C17" s="78"/>
      <c r="H17" s="23" t="s">
        <v>7</v>
      </c>
      <c r="I17" s="23"/>
      <c r="J17" s="780" t="str">
        <f>+表紙!J40</f>
        <v>髙田工業株式会社　取締役社長　松山　静夫</v>
      </c>
      <c r="K17" s="780"/>
      <c r="L17" s="781"/>
      <c r="M17" s="781"/>
      <c r="N17" s="781"/>
      <c r="O17" s="782"/>
    </row>
    <row r="18" spans="1:15">
      <c r="C18" s="78"/>
      <c r="J18" s="21" t="s">
        <v>8</v>
      </c>
      <c r="O18" s="79"/>
    </row>
    <row r="19" spans="1:15">
      <c r="C19" s="78"/>
      <c r="J19" s="24" t="s">
        <v>9</v>
      </c>
      <c r="K19" s="24"/>
      <c r="L19" s="746" t="str">
        <f>IF(+表紙!L42="","",+表紙!L42)</f>
        <v>045-772-3131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髙田工業株式会社　金沢工場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2035</v>
      </c>
      <c r="N25" s="770"/>
      <c r="O25" s="771"/>
    </row>
    <row r="26" spans="1:15" ht="18" customHeight="1">
      <c r="C26" s="457" t="s">
        <v>11</v>
      </c>
      <c r="D26" s="489"/>
      <c r="E26" s="490"/>
      <c r="F26" s="756" t="str">
        <f>+表紙!F49</f>
        <v>横浜市金沢区幸浦1-10</v>
      </c>
      <c r="G26" s="757"/>
      <c r="H26" s="757"/>
      <c r="I26" s="757"/>
      <c r="J26" s="757"/>
      <c r="K26" s="757"/>
      <c r="L26" s="126" t="s">
        <v>172</v>
      </c>
      <c r="M26" s="222"/>
      <c r="N26" s="760" t="str">
        <f>IF(+表紙!N49="","",+表紙!N49)</f>
        <v>045-772-3131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Ｅ31－輸送用機械器具製造業</v>
      </c>
      <c r="G29" s="773"/>
      <c r="H29" s="773"/>
      <c r="I29" s="773"/>
      <c r="J29" s="30" t="s">
        <v>47</v>
      </c>
      <c r="K29" s="30"/>
      <c r="L29" s="774" t="str">
        <f>+表紙!L52</f>
        <v>各種自動車、建設機械関係部品の製造、プレス部品製造、板金部品組立て製造及び塗装</v>
      </c>
      <c r="M29" s="774"/>
      <c r="N29" s="775"/>
      <c r="O29" s="776"/>
    </row>
    <row r="30" spans="1:15" ht="22.5" customHeight="1">
      <c r="C30" s="295"/>
      <c r="D30" s="306" t="s">
        <v>19</v>
      </c>
      <c r="E30" s="307" t="s">
        <v>365</v>
      </c>
      <c r="F30" s="772" t="s">
        <v>366</v>
      </c>
      <c r="G30" s="545"/>
      <c r="H30" s="777"/>
      <c r="I30" s="772" t="s">
        <v>367</v>
      </c>
      <c r="J30" s="547"/>
      <c r="K30" s="548"/>
      <c r="L30" s="778">
        <f>+表紙!L53</f>
        <v>5195</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211</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2626.3999999999996</v>
      </c>
      <c r="I40" s="240" t="s">
        <v>4</v>
      </c>
      <c r="J40" s="525" t="s">
        <v>324</v>
      </c>
      <c r="K40" s="526"/>
      <c r="L40" s="527"/>
      <c r="M40" s="741">
        <f>+表紙!M63</f>
        <v>696.8</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95.3</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696.8</v>
      </c>
      <c r="N42" s="742">
        <f>+表紙!N65</f>
        <v>0</v>
      </c>
      <c r="O42" s="180" t="s">
        <v>4</v>
      </c>
    </row>
    <row r="43" spans="3:15" ht="24.75" customHeight="1">
      <c r="C43" s="175"/>
      <c r="D43" s="513" t="s">
        <v>303</v>
      </c>
      <c r="E43" s="514"/>
      <c r="F43" s="514"/>
      <c r="G43" s="515"/>
      <c r="H43" s="245">
        <f>+表紙!H66</f>
        <v>1929.6</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1888.6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79.7</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1713.5</v>
      </c>
      <c r="Q18" s="610"/>
      <c r="R18" s="610"/>
      <c r="S18" s="610"/>
      <c r="T18" s="52" t="s">
        <v>13</v>
      </c>
      <c r="U18"/>
      <c r="V18" s="247"/>
      <c r="W18"/>
      <c r="X18" s="193"/>
      <c r="Y18" s="603">
        <f>+ROUND(AH9,1)+ROUND(AH12,1)+ROUND(AH15,1)+AH18</f>
        <v>79.7</v>
      </c>
      <c r="Z18" s="604"/>
      <c r="AA18" s="604"/>
      <c r="AB18" s="52" t="s">
        <v>4</v>
      </c>
      <c r="AC18" s="192"/>
      <c r="AD18" s="192"/>
      <c r="AE18" s="582"/>
      <c r="AH18" s="587">
        <f>+ROUND(AO18,1)+ROUND(AO21,1)</f>
        <v>79.7</v>
      </c>
      <c r="AI18" s="574"/>
      <c r="AJ18" s="574"/>
      <c r="AK18" s="574"/>
      <c r="AL18" s="44" t="s">
        <v>13</v>
      </c>
      <c r="AM18" s="55"/>
      <c r="AO18" s="272">
        <f>+ROUND(AU16,1)+ROUND(AU17,1)+ROUND(AU18,1)</f>
        <v>79.7</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1633.8</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2275.6999999999998</v>
      </c>
      <c r="E24" s="584"/>
      <c r="F24" s="584"/>
      <c r="G24" s="194" t="s">
        <v>198</v>
      </c>
      <c r="H24" s="573">
        <f>+F12</f>
        <v>1888.6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254.8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1929.6</v>
      </c>
      <c r="E27" s="584"/>
      <c r="F27" s="584"/>
      <c r="G27" s="194" t="s">
        <v>198</v>
      </c>
      <c r="H27" s="573">
        <f>+Y21</f>
        <v>1633.8</v>
      </c>
      <c r="I27" s="574"/>
      <c r="J27" s="194" t="s">
        <v>198</v>
      </c>
      <c r="M27" s="582"/>
      <c r="P27" s="587">
        <f>+R30+ROUND(R33,1)</f>
        <v>175.1</v>
      </c>
      <c r="Q27" s="633"/>
      <c r="R27" s="633"/>
      <c r="S27" s="633"/>
      <c r="T27" s="44" t="s">
        <v>38</v>
      </c>
      <c r="U27" s="64"/>
      <c r="V27" s="64"/>
      <c r="Y27" s="62" t="s">
        <v>39</v>
      </c>
      <c r="Z27" s="65"/>
      <c r="AH27" s="53"/>
      <c r="AI27" s="53"/>
      <c r="AJ27" s="53"/>
      <c r="AK27" s="53"/>
      <c r="AL27" s="603">
        <f>+AH18+P27</f>
        <v>254.8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175.1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346.1</v>
      </c>
      <c r="E29" s="584"/>
      <c r="F29" s="584"/>
      <c r="G29" s="194" t="s">
        <v>198</v>
      </c>
      <c r="H29" s="573">
        <f>+AL27</f>
        <v>254.8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95.3</v>
      </c>
      <c r="E30" s="584"/>
      <c r="F30" s="584"/>
      <c r="G30" s="194" t="s">
        <v>198</v>
      </c>
      <c r="H30" s="573">
        <f>+AL30</f>
        <v>0</v>
      </c>
      <c r="I30" s="574"/>
      <c r="J30" s="194" t="s">
        <v>198</v>
      </c>
      <c r="M30" s="582"/>
      <c r="P30" s="56"/>
      <c r="R30" s="587">
        <f>+ROUND(AA28,1)+ROUND(AA29,1)+ROUND(AA30,1)</f>
        <v>175.1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346.1</v>
      </c>
      <c r="E31" s="584"/>
      <c r="F31" s="584"/>
      <c r="G31" s="194" t="s">
        <v>198</v>
      </c>
      <c r="H31" s="573">
        <f>+AS24</f>
        <v>254.8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M16"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240.8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240.8</v>
      </c>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263.2</v>
      </c>
      <c r="E24" s="584"/>
      <c r="F24" s="584"/>
      <c r="G24" s="194" t="s">
        <v>198</v>
      </c>
      <c r="H24" s="573">
        <f>+F12</f>
        <v>240.8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240.8</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240.8</v>
      </c>
      <c r="Q27" s="633"/>
      <c r="R27" s="633"/>
      <c r="S27" s="633"/>
      <c r="T27" s="44" t="s">
        <v>38</v>
      </c>
      <c r="U27" s="64"/>
      <c r="V27" s="64"/>
      <c r="Y27" s="62" t="s">
        <v>39</v>
      </c>
      <c r="Z27" s="65"/>
      <c r="AH27" s="53"/>
      <c r="AI27" s="53"/>
      <c r="AJ27" s="53"/>
      <c r="AK27" s="53"/>
      <c r="AL27" s="603">
        <f>+AH18+P27</f>
        <v>240.8</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240.8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263.2</v>
      </c>
      <c r="E29" s="584"/>
      <c r="F29" s="584"/>
      <c r="G29" s="194" t="s">
        <v>198</v>
      </c>
      <c r="H29" s="573">
        <f>+AL27</f>
        <v>240.8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240.8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263.2</v>
      </c>
      <c r="E31" s="584"/>
      <c r="F31" s="584"/>
      <c r="G31" s="194" t="s">
        <v>198</v>
      </c>
      <c r="H31" s="573">
        <f>+AS24</f>
        <v>240.8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100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髙田工業株式会社　金沢工場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87.5</v>
      </c>
      <c r="E24" s="584"/>
      <c r="F24" s="584"/>
      <c r="G24" s="194" t="s">
        <v>198</v>
      </c>
      <c r="H24" s="573">
        <f>+F12</f>
        <v>69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69</v>
      </c>
      <c r="Q27" s="633"/>
      <c r="R27" s="633"/>
      <c r="S27" s="633"/>
      <c r="T27" s="44" t="s">
        <v>38</v>
      </c>
      <c r="U27" s="64"/>
      <c r="V27" s="64"/>
      <c r="Y27" s="62" t="s">
        <v>39</v>
      </c>
      <c r="Z27" s="65"/>
      <c r="AH27" s="53"/>
      <c r="AI27" s="53"/>
      <c r="AJ27" s="53"/>
      <c r="AK27" s="53"/>
      <c r="AL27" s="603">
        <f>+AH18+P27</f>
        <v>69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69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87.5</v>
      </c>
      <c r="E29" s="584"/>
      <c r="F29" s="584"/>
      <c r="G29" s="194" t="s">
        <v>198</v>
      </c>
      <c r="H29" s="573">
        <f>+AL27</f>
        <v>69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69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87.5</v>
      </c>
      <c r="E31" s="584"/>
      <c r="F31" s="584"/>
      <c r="G31" s="194" t="s">
        <v>198</v>
      </c>
      <c r="H31" s="573">
        <f>+AS24</f>
        <v>69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2025-08-20T02:52:41Z</dcterms:created>
  <dcterms:modified xsi:type="dcterms:W3CDTF">2025-08-20T02:52:41Z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