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07FF07EE-57B0-4A76-A582-58B35F590892}"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31" i="74" s="1"/>
  <c r="H52" i="94" s="1"/>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<sst xmlns="http://schemas.openxmlformats.org/spreadsheetml/2006/main" count="3170" uniqueCount="457">
  <si>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</si>
  <si>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</si>
  <si>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</si>
  <si>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</si>
  <si>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</si>
  <si>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</si>
  <si>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</si>
  <si>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</si>
  <si>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</si>
  <si>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</si>
  <si>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</si>
  <si>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</si>
  <si>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</si>
  <si>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</si>
  <si>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</si>
  <si>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</si>
  <si>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</si>
  <si>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</si>
  <si>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</si>
  <si>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</si>
  <si>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</si>
  <si>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</si>
  <si>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</si>
  <si>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</si>
  <si>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</si>
  <si>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</si>
  <si>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</si>
  <si>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</si>
  <si>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</si>
  <si>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</si>
  <si>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</si>
  <si>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</si>
  <si>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</si>
  <si>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</si>
  <si>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</si>
  <si>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</si>
  <si>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</si>
  <si>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</si>
  <si>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</si>
  <si>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</si>
  <si>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</si>
  <si>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</si>
  <si>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</si>
  <si>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</si>
  <si>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</si>
  <si>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</si>
  <si>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</si>
  <si>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</si>
  <si>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</si>
  <si>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</si>
  <si>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</si>
  <si>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</si>
  <si>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</si>
  <si>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</si>
  <si>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</si>
  <si>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</si>
  <si>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</si>
  <si>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</si>
  <si>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</si>
  <si>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</si>
  <si>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</si>
  <si>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</si>
  <si>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</si>
  <si>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</si>
  <si>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</si>
  <si>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</si>
  <si>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</si>
  <si>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</si>
  <si>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</si>
  <si>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</si>
  <si>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</si>
  <si>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</si>
  <si>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</si>
  <si>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</si>
  <si>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</si>
  <si>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</si>
  <si>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</si>
  <si>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</si>
  <si>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</si>
  <si>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</si>
  <si>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</si>
  <si>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</si>
  <si>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</si>
  <si>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</si>
  <si>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</si>
  <si>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</si>
  <si>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</si>
  <si>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</si>
  <si>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</si>
  <si>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</si>
  <si>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</si>
  <si>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</si>
  <si>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</si>
  <si>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</si>
  <si>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</si>
  <si>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</si>
  <si>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</si>
  <si>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</si>
  <si>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</si>
  <si>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</si>
  <si>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</si>
  <si>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</si>
  <si>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</si>
  <si>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</si>
  <si>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</si>
  <si>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</si>
  <si>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</si>
  <si>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</si>
  <si>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</si>
  <si>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</si>
  <si>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</si>
  <si>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</si>
  <si>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</si>
  <si>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</si>
  <si>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</si>
  <si>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</si>
  <si>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</si>
  <si>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</si>
  <si>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</si>
  <si>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</si>
  <si>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</si>
  <si>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</si>
  <si>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</si>
  <si>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</si>
  <si>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</si>
  <si>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</si>
  <si>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</si>
  <si>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</si>
  <si>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</si>
  <si>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</si>
  <si>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</si>
  <si>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</si>
  <si>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</si>
  <si>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</si>
  <si>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</si>
  <si>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</si>
  <si>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</si>
  <si>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</si>
  <si>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</si>
  <si>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</si>
  <si>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</si>
  <si>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</si>
  <si>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</si>
  <si>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</si>
  <si>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</si>
  <si>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</si>
  <si>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</si>
  <si>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</si>
  <si>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</si>
  <si>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</si>
  <si>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</si>
  <si>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</si>
  <si>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</si>
  <si>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</si>
  <si>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</si>
  <si>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</si>
  <si>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</si>
  <si>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</si>
  <si>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</si>
  <si>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</si>
  <si>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</si>
  <si>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</si>
  <si>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</si>
  <si>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</si>
  <si>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</si>
  <si>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</si>
  <si>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</si>
  <si>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</si>
  <si>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</si>
  <si>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</si>
  <si>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</si>
  <si>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</si>
  <si>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</si>
  <si>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</si>
  <si>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</si>
  <si>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</si>
  <si>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</si>
  <si>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</si>
  <si>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</si>
  <si>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</si>
  <si>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</si>
  <si>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</si>
  <si>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</si>
  <si>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</si>
  <si>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</si>
  <si>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</si>
  <si>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</si>
  <si>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</si>
  <si>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</si>
  <si>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</si>
  <si>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</si>
  <si>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</si>
  <si>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</si>
  <si>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</si>
  <si>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</si>
  <si>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</si>
  <si>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</si>
  <si>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</si>
  <si>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</si>
  <si>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</si>
  <si>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</si>
  <si>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</si>
  <si>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</si>
  <si>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</si>
  <si>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</si>
  <si>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</si>
  <si>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</si>
  <si>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</si>
  <si>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</si>
  <si>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</si>
  <si>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</si>
  <si>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</si>
  <si>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</si>
  <si>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</si>
  <si>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</si>
  <si>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</si>
  <si>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</si>
  <si>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</si>
  <si>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</si>
  <si>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</si>
  <si>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</si>
  <si>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</si>
  <si>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</si>
  <si>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</si>
  <si>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</si>
  <si>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</si>
  <si>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</si>
  <si>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</si>
  <si>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</si>
  <si>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</si>
  <si>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</si>
  <si>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</si>
  <si>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</si>
  <si>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</si>
  <si>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</si>
  <si>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</si>
  <si>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</si>
  <si>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</si>
  <si>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</si>
  <si>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</si>
  <si>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</si>
  <si>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</si>
  <si>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</si>
  <si>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</si>
  <si>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</si>
  <si>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</si>
  <si>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</si>
  <si>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</si>
  <si>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</si>
  <si>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</si>
  <si>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</si>
  <si>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</si>
  <si>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</si>
  <si>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</si>
  <si>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</si>
  <si>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</si>
  <si>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</si>
  <si>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</si>
  <si>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</si>
  <si>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</si>
  <si>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</si>
  <si>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</si>
  <si>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</si>
  <si>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</si>
  <si>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</si>
  <si>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</si>
  <si>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</si>
  <si>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</si>
  <si>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</si>
  <si>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</si>
  <si>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</si>
  <si>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</si>
  <si>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</si>
  <si>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</si>
  <si>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</si>
  <si>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</si>
  <si>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</si>
  <si>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</si>
  <si>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</si>
  <si>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</si>
  <si>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</si>
  <si>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</si>
  <si>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</si>
  <si>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</si>
  <si>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</si>
  <si>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</si>
  <si>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</si>
  <si>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</si>
  <si>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</si>
  <si>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</si>
  <si>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</si>
  <si>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</si>
  <si>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</si>
  <si>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</si>
  <si>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</si>
  <si>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</si>
  <si>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</si>
  <si>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</si>
  <si>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</si>
  <si>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</si>
  <si>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</si>
  <si>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</si>
  <si>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</si>
  <si>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</si>
  <si>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</si>
  <si>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</si>
  <si>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</si>
  <si>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</si>
  <si>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</si>
  <si>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</si>
  <si>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</si>
  <si>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</si>
  <si>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</si>
  <si>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</si>
  <si>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</si>
  <si>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</si>
  <si>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</si>
  <si>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</si>
  <si>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</si>
  <si>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</si>
  <si>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</si>
  <si>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</si>
  <si>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</si>
  <si>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</si>
  <si>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</si>
  <si>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</si>
  <si>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</si>
  <si>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</si>
  <si>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</si>
  <si>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</si>
  <si>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</si>
  <si>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</si>
  <si>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</si>
  <si>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</si>
  <si>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</si>
  <si>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</si>
  <si>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</si>
  <si>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</si>
  <si>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</si>
  <si>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</si>
  <si>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</si>
  <si>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</si>
  <si>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</si>
  <si>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</si>
  <si>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</si>
  <si>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</si>
  <si>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</si>
  <si>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</si>
  <si>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</si>
  <si>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</si>
  <si>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</si>
  <si>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</si>
  <si>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</si>
  <si>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</si>
  <si>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</si>
  <si>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</si>
  <si>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</si>
  <si>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</si>
  <si>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</si>
  <si>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</si>
  <si>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</si>
  <si>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</si>
  <si>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</si>
  <si>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</si>
  <si>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</si>
  <si>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</si>
  <si>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</si>
  <si>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</si>
  <si>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</si>
  <si>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</si>
  <si>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</si>
  <si>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</si>
  <si>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</si>
  <si>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</si>
  <si>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</si>
  <si>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</si>
  <si>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</si>
  <si>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</si>
  <si>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</si>
  <si>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</si>
  <si>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</si>
  <si>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</si>
  <si>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</si>
  <si>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</si>
  <si>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</si>
  <si>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</si>
  <si>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</si>
  <si>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</si>
  <si>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</si>
  <si>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</si>
  <si>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</si>
  <si>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</si>
  <si>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</si>
  <si>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</si>
  <si>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</si>
  <si>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</si>
  <si>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</si>
  <si>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</si>
  <si>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</si>
  <si>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</si>
  <si>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</si>
  <si>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</si>
  <si>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</si>
  <si>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</si>
  <si>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</si>
  <si>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</si>
  <si>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</si>
  <si>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</si>
  <si>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</si>
  <si>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</si>
  <si>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</si>
  <si>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</si>
  <si>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</si>
  <si>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</si>
  <si>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</si>
  <si>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</si>
  <si>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</si>
  <si>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</si>
  <si>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</si>
  <si>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</si>
  <si>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</si>
  <si>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</si>
  <si>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</si>
  <si>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</si>
  <si>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</si>
  <si>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</si>
  <si>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</si>
  <si>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</si>
  <si>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</si>
  <si>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</si>
  <si>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</si>
  <si>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</si>
  <si>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</si>
  <si>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</si>
  <si>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</si>
  <si>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</si>
  <si>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</si>
  <si>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</si>
  <si>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</si>
  <si>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</si>
  <si>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</si>
  <si>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</si>
  <si>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</si>
  <si>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</si>
  <si>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</si>
  <si>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</si>
  <si>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 月 27 日</t>
    <phoneticPr fontId="3"/>
  </si>
  <si>
    <t>横浜市金沢区幸浦1-10</t>
    <phoneticPr fontId="3"/>
  </si>
  <si>
    <t>045-772-3131</t>
    <phoneticPr fontId="3"/>
  </si>
  <si>
    <t>髙田工業株式会社　金沢工場</t>
    <phoneticPr fontId="3"/>
  </si>
  <si>
    <t>・廃プラ⇒破砕⇒燃料化　　　　　　　　　　　　　　　　　　　　　　　　　　　　　　　　　　　　　　　　　　　　　　　　　　　　    ・汚泥⇒脱水・固化⇒再資源化　　　　　　　　　　　　　　　　　　　　　　　　　　　　　　　　　　　　　　　　　　　　　　　　　　　　　　　　・木くず⇒破砕⇒燃料化　　　　　　　　　　　　　　　　　　　　　　　　　　　　　　　　　　　　　　　　　　　　　　　　　　　　　　　　　　　　　　　　　　　　　　　　　　・廃油⇒油水分離⇒燃料　　　　　　　　　　　　　　　　　　　　　　　　　　　　　　　　　　　　　　　　　　　　　　　　　　　     ・水銀使用製品⇒切断破砕⇒再資源化　　　　　　　　　　　　　　　　　　　　　　　　　　　　　　　　　　　　　　　　　　　　　　　　　　　　　　　　　　　　　　　　　　　・廃油(特管)⇒油水分離⇒再生シンナー</t>
    <phoneticPr fontId="3"/>
  </si>
  <si>
    <t>「廃棄物等管理手順書」にて実施</t>
    <phoneticPr fontId="3"/>
  </si>
  <si>
    <t>①汚泥　②廃プラシチック　③木くず　④廃油　⑤水銀使用製品　⑥廃油(特管)</t>
    <phoneticPr fontId="3"/>
  </si>
  <si>
    <t>髙田工業株式会社　取締役社長　松山　静夫</t>
    <phoneticPr fontId="3"/>
  </si>
  <si>
    <t>横浜市長</t>
    <phoneticPr fontId="3"/>
  </si>
  <si>
    <t>Ｅ31－輸送用機械器具製造業</t>
    <phoneticPr fontId="3"/>
  </si>
  <si>
    <t>各種自動車、建設機械関係部品の製造、プレス部品製造、板金部品組立て製造及び塗装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</si>
</sst>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0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0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40" zoomScaleNormal="115" zoomScaleSheetLayoutView="100" workbookViewId="0">
      <selection activeCell="N51" sqref="N51:U51"/>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446</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454</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447</v>
      </c>
      <c r="M40" s="587"/>
      <c r="N40" s="587"/>
      <c r="O40" s="587"/>
      <c r="P40" s="587"/>
      <c r="Q40" s="587"/>
      <c r="R40" s="587"/>
      <c r="S40" s="587"/>
      <c r="T40" s="587"/>
      <c r="U40" s="588"/>
      <c r="W40" s="21"/>
      <c r="X40" s="21"/>
    </row>
    <row r="41" spans="1:25" ht="26.25" customHeight="1" x14ac:dyDescent="0.15">
      <c r="C41" s="86"/>
      <c r="I41" s="25"/>
      <c r="J41" s="25" t="s">
        <v>7</v>
      </c>
      <c r="K41" s="25"/>
      <c r="L41" s="587" t="s">
        <v>453</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448</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449</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2035</v>
      </c>
      <c r="Q49" s="567"/>
      <c r="R49" s="567"/>
      <c r="S49" s="567"/>
      <c r="T49" s="567"/>
      <c r="U49" s="568"/>
    </row>
    <row r="50" spans="3:23" ht="26.25" customHeight="1" x14ac:dyDescent="0.15">
      <c r="C50" s="538" t="s">
        <v>11</v>
      </c>
      <c r="D50" s="539"/>
      <c r="E50" s="540"/>
      <c r="F50" s="549" t="s">
        <v>447</v>
      </c>
      <c r="G50" s="550"/>
      <c r="H50" s="550"/>
      <c r="I50" s="550"/>
      <c r="J50" s="550"/>
      <c r="K50" s="550"/>
      <c r="L50" s="550"/>
      <c r="M50" s="550"/>
      <c r="N50" s="341" t="s">
        <v>172</v>
      </c>
      <c r="O50" s="449"/>
      <c r="P50" s="450"/>
      <c r="Q50" s="553" t="s">
        <v>448</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455</v>
      </c>
      <c r="G54" s="631"/>
      <c r="H54" s="631"/>
      <c r="I54" s="631"/>
      <c r="J54" s="631"/>
      <c r="K54" s="631"/>
      <c r="L54" s="32" t="s">
        <v>48</v>
      </c>
      <c r="M54" s="32"/>
      <c r="N54" s="635" t="s">
        <v>456</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v>5195</v>
      </c>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211</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450</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451</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3</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2198.4</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3</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2198.8000000000002</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452</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f>+別紙!AA12</f>
        <v>1633.8</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1633.8</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564.6</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564.6</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565</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79.7</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565</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髙田工業株式会社　金沢工場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髙田工業株式会社　金沢工場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髙田工業株式会社　金沢工場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髙田工業株式会社　金沢工場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髙田工業株式会社　金沢工場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髙田工業株式会社　金沢工場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髙田工業株式会社　金沢工場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髙田工業株式会社　金沢工場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髙田工業株式会社　金沢工場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髙田工業株式会社　金沢工場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髙田工業株式会社　金沢工場</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髙田工業株式会社　金沢工場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髙田工業株式会社　金沢工場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G1" zoomScale="80" zoomScaleNormal="80" workbookViewId="0">
      <selection activeCell="H15" sqref="H15"/>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髙田工業株式会社　金沢工場</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1888.6</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240.8</v>
      </c>
      <c r="M9" s="377">
        <f>IF(OR(ｷ.紙くず!F24&gt;0,ｷ.紙くず!F24&lt;0),ｷ.紙くず!F24,IF(M$19&gt;0,"0",0))</f>
        <v>0</v>
      </c>
      <c r="N9" s="377">
        <f>IF(OR(ｸ.木くず!F24&gt;0,ｸ.木くず!F24&lt;0),ｸ.木くず!F24,IF(N$19&gt;0,"0",0))</f>
        <v>69</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2198.4</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1633.8</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f t="shared" si="0"/>
        <v>1633.8</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254.8</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240.8</v>
      </c>
      <c r="M14" s="383">
        <f>IF(OR(ｷ.紙くず!F29&gt;0,ｷ.紙くず!F29&lt;0),ｷ.紙くず!F29,IF(M$19&gt;0,"0",0))</f>
        <v>0</v>
      </c>
      <c r="N14" s="383">
        <f>IF(OR(ｸ.木くず!F29&gt;0,ｸ.木くず!F29&lt;0),ｸ.木くず!F29,IF(N$19&gt;0,"0",0))</f>
        <v>69</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564.6</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254.8</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240.8</v>
      </c>
      <c r="M16" s="383">
        <f>IF(OR(ｷ.紙くず!F31&gt;0,ｷ.紙くず!F31&lt;0),ｷ.紙くず!F31,IF(M$19&gt;0,"0",0))</f>
        <v>0</v>
      </c>
      <c r="N16" s="383">
        <f>IF(OR(ｸ.木くず!F31&gt;0,ｸ.木くず!F31&lt;0),ｸ.木くず!F31,IF(N$19&gt;0,"0",0))</f>
        <v>69</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564.6</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1888.6</v>
      </c>
      <c r="I19" s="389">
        <f t="shared" si="1"/>
        <v>0</v>
      </c>
      <c r="J19" s="389">
        <f t="shared" si="1"/>
        <v>0</v>
      </c>
      <c r="K19" s="389">
        <f t="shared" si="1"/>
        <v>0</v>
      </c>
      <c r="L19" s="389">
        <f t="shared" si="1"/>
        <v>240.8</v>
      </c>
      <c r="M19" s="389">
        <f t="shared" si="1"/>
        <v>0</v>
      </c>
      <c r="N19" s="389">
        <f t="shared" si="1"/>
        <v>69.400000000000006</v>
      </c>
      <c r="O19" s="389">
        <f t="shared" si="1"/>
        <v>0</v>
      </c>
      <c r="P19" s="389">
        <f t="shared" si="1"/>
        <v>0</v>
      </c>
      <c r="Q19" s="389">
        <f t="shared" si="1"/>
        <v>0</v>
      </c>
      <c r="R19" s="389">
        <f t="shared" si="1"/>
        <v>0</v>
      </c>
      <c r="S19" s="389">
        <f t="shared" si="1"/>
        <v>0</v>
      </c>
      <c r="T19" s="389">
        <f t="shared" si="1"/>
        <v>0</v>
      </c>
      <c r="U19" s="389">
        <f t="shared" si="1"/>
        <v>0</v>
      </c>
      <c r="V19" s="389">
        <f t="shared" si="1"/>
        <v>0</v>
      </c>
      <c r="W19" s="389">
        <f t="shared" si="1"/>
        <v>0</v>
      </c>
      <c r="X19" s="389">
        <f t="shared" si="1"/>
        <v>0</v>
      </c>
      <c r="Y19" s="389">
        <f t="shared" si="1"/>
        <v>0</v>
      </c>
      <c r="Z19" s="390">
        <f t="shared" si="1"/>
        <v>0</v>
      </c>
      <c r="AA19" s="391">
        <f t="shared" ref="AA19:AA25" si="2">SUM(G19:Z19)</f>
        <v>2198.8000000000002</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1713.5</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1713.5</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79.7</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79.7</v>
      </c>
    </row>
    <row r="27" spans="2:27" ht="24" customHeight="1" x14ac:dyDescent="0.15">
      <c r="B27" s="170"/>
      <c r="C27" s="813"/>
      <c r="D27" s="175" t="s">
        <v>25</v>
      </c>
      <c r="E27" s="806" t="s">
        <v>344</v>
      </c>
      <c r="F27" s="807"/>
      <c r="G27" s="409">
        <f t="shared" ref="G27:Z27" si="5">+G23-G26</f>
        <v>0</v>
      </c>
      <c r="H27" s="409">
        <f t="shared" si="5"/>
        <v>1633.8</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1633.8</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79.7</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79.7</v>
      </c>
    </row>
    <row r="32" spans="2:27" ht="24" customHeight="1" x14ac:dyDescent="0.15">
      <c r="B32" s="172">
        <v>7</v>
      </c>
      <c r="C32" s="130"/>
      <c r="D32" s="230"/>
      <c r="E32" s="225" t="s">
        <v>322</v>
      </c>
      <c r="F32" s="443"/>
      <c r="G32" s="415">
        <f t="shared" ref="G32:Z32" si="7">SUM(G33:G35)</f>
        <v>0</v>
      </c>
      <c r="H32" s="415">
        <f t="shared" si="7"/>
        <v>79.7</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79.7</v>
      </c>
    </row>
    <row r="33" spans="2:27" ht="24" customHeight="1" x14ac:dyDescent="0.15">
      <c r="B33" s="172" t="s">
        <v>226</v>
      </c>
      <c r="C33" s="130"/>
      <c r="D33" s="228"/>
      <c r="E33" s="223"/>
      <c r="F33" s="221" t="s">
        <v>233</v>
      </c>
      <c r="G33" s="418">
        <f>+ｱ.燃え殻!$AT$16</f>
        <v>0</v>
      </c>
      <c r="H33" s="418">
        <f>+ｲ.汚泥!$AT$16</f>
        <v>79.7</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79.7</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175.1</v>
      </c>
      <c r="I37" s="424">
        <f t="shared" si="8"/>
        <v>0</v>
      </c>
      <c r="J37" s="424">
        <f t="shared" si="8"/>
        <v>0</v>
      </c>
      <c r="K37" s="424">
        <f t="shared" si="8"/>
        <v>0</v>
      </c>
      <c r="L37" s="424">
        <f t="shared" si="8"/>
        <v>240.8</v>
      </c>
      <c r="M37" s="424">
        <f t="shared" si="8"/>
        <v>0</v>
      </c>
      <c r="N37" s="424">
        <f t="shared" si="8"/>
        <v>69.400000000000006</v>
      </c>
      <c r="O37" s="424">
        <f t="shared" si="8"/>
        <v>0</v>
      </c>
      <c r="P37" s="424">
        <f t="shared" si="8"/>
        <v>0</v>
      </c>
      <c r="Q37" s="424">
        <f t="shared" si="8"/>
        <v>0</v>
      </c>
      <c r="R37" s="424">
        <f t="shared" si="8"/>
        <v>0</v>
      </c>
      <c r="S37" s="424">
        <f t="shared" si="8"/>
        <v>0</v>
      </c>
      <c r="T37" s="424">
        <f t="shared" si="8"/>
        <v>0</v>
      </c>
      <c r="U37" s="424">
        <f t="shared" si="8"/>
        <v>0</v>
      </c>
      <c r="V37" s="424">
        <f t="shared" si="8"/>
        <v>0</v>
      </c>
      <c r="W37" s="424">
        <f t="shared" si="8"/>
        <v>0</v>
      </c>
      <c r="X37" s="424">
        <f t="shared" si="8"/>
        <v>0</v>
      </c>
      <c r="Y37" s="424">
        <f t="shared" si="8"/>
        <v>0</v>
      </c>
      <c r="Z37" s="425">
        <f t="shared" si="8"/>
        <v>0</v>
      </c>
      <c r="AA37" s="426">
        <f t="shared" si="4"/>
        <v>485.29999999999995</v>
      </c>
    </row>
    <row r="38" spans="2:27" ht="24" customHeight="1" x14ac:dyDescent="0.15">
      <c r="B38" s="170"/>
      <c r="C38" s="809"/>
      <c r="D38" s="227"/>
      <c r="E38" s="225" t="s">
        <v>319</v>
      </c>
      <c r="F38" s="443"/>
      <c r="G38" s="415">
        <f t="shared" ref="G38:Z38" si="9">SUM(G39:G41)</f>
        <v>0</v>
      </c>
      <c r="H38" s="415">
        <f t="shared" si="9"/>
        <v>175.1</v>
      </c>
      <c r="I38" s="415">
        <f t="shared" si="9"/>
        <v>0</v>
      </c>
      <c r="J38" s="415">
        <f t="shared" si="9"/>
        <v>0</v>
      </c>
      <c r="K38" s="415">
        <f t="shared" si="9"/>
        <v>0</v>
      </c>
      <c r="L38" s="415">
        <f t="shared" si="9"/>
        <v>240.8</v>
      </c>
      <c r="M38" s="415">
        <f t="shared" si="9"/>
        <v>0</v>
      </c>
      <c r="N38" s="415">
        <f t="shared" si="9"/>
        <v>69.400000000000006</v>
      </c>
      <c r="O38" s="415">
        <f t="shared" si="9"/>
        <v>0</v>
      </c>
      <c r="P38" s="415">
        <f t="shared" si="9"/>
        <v>0</v>
      </c>
      <c r="Q38" s="415">
        <f t="shared" si="9"/>
        <v>0</v>
      </c>
      <c r="R38" s="415">
        <f t="shared" si="9"/>
        <v>0</v>
      </c>
      <c r="S38" s="415">
        <f t="shared" si="9"/>
        <v>0</v>
      </c>
      <c r="T38" s="415">
        <f t="shared" si="9"/>
        <v>0</v>
      </c>
      <c r="U38" s="415">
        <f t="shared" si="9"/>
        <v>0</v>
      </c>
      <c r="V38" s="415">
        <f t="shared" si="9"/>
        <v>0</v>
      </c>
      <c r="W38" s="415">
        <f t="shared" si="9"/>
        <v>0</v>
      </c>
      <c r="X38" s="415">
        <f t="shared" si="9"/>
        <v>0</v>
      </c>
      <c r="Y38" s="415">
        <f t="shared" si="9"/>
        <v>0</v>
      </c>
      <c r="Z38" s="416">
        <f t="shared" si="9"/>
        <v>0</v>
      </c>
      <c r="AA38" s="417">
        <f t="shared" si="4"/>
        <v>485.29999999999995</v>
      </c>
    </row>
    <row r="39" spans="2:27" ht="24" customHeight="1" x14ac:dyDescent="0.15">
      <c r="B39" s="170"/>
      <c r="C39" s="809"/>
      <c r="D39" s="228"/>
      <c r="E39" s="223"/>
      <c r="F39" s="221" t="s">
        <v>233</v>
      </c>
      <c r="G39" s="418">
        <f>+ｱ.燃え殻!$Z$28</f>
        <v>0</v>
      </c>
      <c r="H39" s="418">
        <f>+ｲ.汚泥!$Z$28</f>
        <v>175.1</v>
      </c>
      <c r="I39" s="418">
        <f>+ｳ.廃油!$Z$28</f>
        <v>0</v>
      </c>
      <c r="J39" s="418">
        <f>+ｴ.廃酸!$Z$28</f>
        <v>0</v>
      </c>
      <c r="K39" s="418">
        <f>+ｵ.廃ｱﾙｶﾘ!$Z$28</f>
        <v>0</v>
      </c>
      <c r="L39" s="418">
        <f>+ｶ.廃ﾌﾟﾗ類!$Z$28</f>
        <v>240.8</v>
      </c>
      <c r="M39" s="418">
        <f>+ｷ.紙くず!$Z$28</f>
        <v>0</v>
      </c>
      <c r="N39" s="418">
        <f>+ｸ.木くず!$Z$28</f>
        <v>69.400000000000006</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485.29999999999995</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254.8</v>
      </c>
      <c r="I43" s="427">
        <f>+ｳ.廃油!$AK$27</f>
        <v>0</v>
      </c>
      <c r="J43" s="427">
        <f>+ｴ.廃酸!$AK$27</f>
        <v>0</v>
      </c>
      <c r="K43" s="427">
        <f>+ｵ.廃ｱﾙｶﾘ!$AK$27</f>
        <v>0</v>
      </c>
      <c r="L43" s="427">
        <f>+ｶ.廃ﾌﾟﾗ類!$AK$27</f>
        <v>240.8</v>
      </c>
      <c r="M43" s="427">
        <f>+ｷ.紙くず!$AK$27</f>
        <v>0</v>
      </c>
      <c r="N43" s="427">
        <f>+ｸ.木くず!$AK$27</f>
        <v>69.400000000000006</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0</v>
      </c>
      <c r="W43" s="427">
        <f>+ﾁ.動物のふん尿!$AK$27</f>
        <v>0</v>
      </c>
      <c r="X43" s="427">
        <f>+ﾂ.動物の死体!$AK$27</f>
        <v>0</v>
      </c>
      <c r="Y43" s="427">
        <f>+ﾃ.ばいじん!$AK$27</f>
        <v>0</v>
      </c>
      <c r="Z43" s="428">
        <f>+ﾄ.混合廃棄物その他!$AK$27</f>
        <v>0</v>
      </c>
      <c r="AA43" s="429">
        <f t="shared" si="4"/>
        <v>565</v>
      </c>
    </row>
    <row r="44" spans="2:27" ht="24" customHeight="1" x14ac:dyDescent="0.15">
      <c r="B44" s="170"/>
      <c r="C44" s="177"/>
      <c r="D44" s="175" t="s">
        <v>188</v>
      </c>
      <c r="E44" s="806" t="s">
        <v>236</v>
      </c>
      <c r="F44" s="807"/>
      <c r="G44" s="430">
        <f>+ｱ.燃え殻!$AK$30</f>
        <v>0</v>
      </c>
      <c r="H44" s="430">
        <f>+ｲ.汚泥!$AK$30</f>
        <v>79.7</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79.7</v>
      </c>
    </row>
    <row r="45" spans="2:27" ht="24" customHeight="1" x14ac:dyDescent="0.15">
      <c r="B45" s="170"/>
      <c r="C45" s="177"/>
      <c r="D45" s="442" t="s">
        <v>190</v>
      </c>
      <c r="E45" s="799" t="s">
        <v>237</v>
      </c>
      <c r="F45" s="800"/>
      <c r="G45" s="433">
        <f>+ｱ.燃え殻!$AR$24</f>
        <v>0</v>
      </c>
      <c r="H45" s="433">
        <f>+ｲ.汚泥!$AR$24</f>
        <v>254.8</v>
      </c>
      <c r="I45" s="433">
        <f>+ｳ.廃油!$AR$24</f>
        <v>0</v>
      </c>
      <c r="J45" s="433">
        <f>+ｴ.廃酸!$AR$24</f>
        <v>0</v>
      </c>
      <c r="K45" s="433">
        <f>+ｵ.廃ｱﾙｶﾘ!$AR$24</f>
        <v>0</v>
      </c>
      <c r="L45" s="433">
        <f>+ｶ.廃ﾌﾟﾗ類!$AR$24</f>
        <v>240.8</v>
      </c>
      <c r="M45" s="433">
        <f>+ｷ.紙くず!$AR$24</f>
        <v>0</v>
      </c>
      <c r="N45" s="433">
        <f>+ｸ.木くず!$AR$24</f>
        <v>69.400000000000006</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565</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3777.2</v>
      </c>
      <c r="I55" s="480">
        <f t="shared" si="10"/>
        <v>0</v>
      </c>
      <c r="J55" s="480">
        <f t="shared" si="10"/>
        <v>0</v>
      </c>
      <c r="K55" s="480">
        <f t="shared" si="10"/>
        <v>0</v>
      </c>
      <c r="L55" s="480">
        <f t="shared" si="10"/>
        <v>481.6</v>
      </c>
      <c r="M55" s="480">
        <f t="shared" si="10"/>
        <v>0</v>
      </c>
      <c r="N55" s="480">
        <f t="shared" si="10"/>
        <v>138.4</v>
      </c>
      <c r="O55" s="480">
        <f t="shared" si="10"/>
        <v>0</v>
      </c>
      <c r="P55" s="480">
        <f t="shared" si="10"/>
        <v>0</v>
      </c>
      <c r="Q55" s="480">
        <f t="shared" si="10"/>
        <v>0</v>
      </c>
      <c r="R55" s="480">
        <f t="shared" si="10"/>
        <v>0</v>
      </c>
      <c r="S55" s="480">
        <f t="shared" si="10"/>
        <v>0</v>
      </c>
      <c r="T55" s="480">
        <f t="shared" si="10"/>
        <v>0</v>
      </c>
      <c r="U55" s="480">
        <f t="shared" si="10"/>
        <v>0</v>
      </c>
      <c r="V55" s="480">
        <f t="shared" si="10"/>
        <v>0</v>
      </c>
      <c r="W55" s="480">
        <f t="shared" si="10"/>
        <v>0</v>
      </c>
      <c r="X55" s="480">
        <f t="shared" si="10"/>
        <v>0</v>
      </c>
      <c r="Y55" s="480">
        <f t="shared" si="10"/>
        <v>0</v>
      </c>
      <c r="Z55" s="480">
        <f t="shared" si="10"/>
        <v>0</v>
      </c>
      <c r="AA55" s="481">
        <f>+AA9+AA19+AA20</f>
        <v>4397.2000000000007</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7年 6 月 27 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横浜市金沢区幸浦1-10</v>
      </c>
      <c r="M16" s="884"/>
      <c r="N16" s="884"/>
      <c r="O16" s="884"/>
      <c r="P16" s="884"/>
      <c r="Q16" s="884"/>
      <c r="R16" s="884"/>
      <c r="S16" s="884"/>
      <c r="T16" s="884"/>
      <c r="U16" s="282"/>
    </row>
    <row r="17" spans="1:21" ht="26.25" customHeight="1" x14ac:dyDescent="0.15">
      <c r="C17" s="86"/>
      <c r="I17" s="25"/>
      <c r="J17" s="25" t="s">
        <v>7</v>
      </c>
      <c r="K17" s="25"/>
      <c r="L17" s="884" t="str">
        <f>+表紙!L41</f>
        <v>髙田工業株式会社　取締役社長　松山　静夫</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045-772-3131</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髙田工業株式会社　金沢工場</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2035</v>
      </c>
      <c r="Q25" s="891"/>
      <c r="R25" s="891"/>
      <c r="S25" s="891"/>
      <c r="T25" s="891"/>
      <c r="U25" s="892"/>
    </row>
    <row r="26" spans="1:21" ht="26.25" customHeight="1" x14ac:dyDescent="0.15">
      <c r="C26" s="538" t="s">
        <v>11</v>
      </c>
      <c r="D26" s="539"/>
      <c r="E26" s="540"/>
      <c r="F26" s="906" t="str">
        <f>+表紙!F50</f>
        <v>横浜市金沢区幸浦1-10</v>
      </c>
      <c r="G26" s="907"/>
      <c r="H26" s="907"/>
      <c r="I26" s="907"/>
      <c r="J26" s="907"/>
      <c r="K26" s="907"/>
      <c r="L26" s="907"/>
      <c r="M26" s="907"/>
      <c r="N26" s="341" t="s">
        <v>172</v>
      </c>
      <c r="O26"/>
      <c r="P26"/>
      <c r="Q26" s="901" t="str">
        <f>IF(+表紙!Q50="","",+表紙!Q50)</f>
        <v>045-772-3131</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Ｅ31－輸送用機械器具製造業</v>
      </c>
      <c r="G30" s="894"/>
      <c r="H30" s="894"/>
      <c r="I30" s="894"/>
      <c r="J30" s="894"/>
      <c r="K30" s="894"/>
      <c r="L30" s="32" t="s">
        <v>48</v>
      </c>
      <c r="M30" s="32"/>
      <c r="N30" s="506" t="str">
        <f>IF(COUNTA(表紙!N54)=1,+表紙!N54,"")</f>
        <v>各種自動車、建設機械関係部品の製造、プレス部品製造、板金部品組立て製造及び塗装</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f>IF(+表紙!N55="","",+表紙!N55)</f>
        <v>5195</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211</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3</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2198.4</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3</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2198.8000000000002</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①汚泥　②廃プラシチック　③木くず　④廃油　⑤水銀使用製品　⑥廃油(特管)</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f>+表紙!K158</f>
        <v>1633.8</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1633.8</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564.6</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564.6</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565</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79.7</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565</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Y9" sqref="Y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髙田工業株式会社　金沢工場</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1888.6</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79.7</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v>1713.5</v>
      </c>
      <c r="P18" s="719"/>
      <c r="Q18" s="719"/>
      <c r="R18" s="719"/>
      <c r="S18" s="57" t="s">
        <v>14</v>
      </c>
      <c r="T18"/>
      <c r="U18" s="270"/>
      <c r="V18"/>
      <c r="W18" s="213"/>
      <c r="X18" s="668">
        <f>+ROUND(AG9,1)+ROUND(AG12,1)+ROUND(AG15,1)+AG18</f>
        <v>79.7</v>
      </c>
      <c r="Y18" s="669"/>
      <c r="Z18" s="669"/>
      <c r="AA18" s="57" t="s">
        <v>4</v>
      </c>
      <c r="AB18" s="212"/>
      <c r="AC18" s="212"/>
      <c r="AD18" s="682"/>
      <c r="AG18" s="684">
        <f>+ROUND(AN18,1)+ROUND(AN21,1)</f>
        <v>79.7</v>
      </c>
      <c r="AH18" s="685"/>
      <c r="AI18" s="685"/>
      <c r="AJ18" s="685"/>
      <c r="AK18" s="49" t="s">
        <v>13</v>
      </c>
      <c r="AL18" s="60"/>
      <c r="AN18" s="324">
        <f>+ROUND(AT16,1)+ROUND(AT17,1)+ROUND(AT18,1)</f>
        <v>79.7</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1633.8</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1888.6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254.8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1633.8</v>
      </c>
      <c r="G27" s="674"/>
      <c r="H27" s="214" t="s">
        <v>198</v>
      </c>
      <c r="L27" s="682"/>
      <c r="O27" s="684">
        <f>+Q30+ROUND(Q33,1)</f>
        <v>175.1</v>
      </c>
      <c r="P27" s="718"/>
      <c r="Q27" s="718"/>
      <c r="R27" s="718"/>
      <c r="S27" s="49" t="s">
        <v>38</v>
      </c>
      <c r="T27" s="70"/>
      <c r="U27" s="70"/>
      <c r="X27" s="68" t="s">
        <v>39</v>
      </c>
      <c r="Y27" s="71"/>
      <c r="AG27" s="58"/>
      <c r="AH27" s="58"/>
      <c r="AI27" s="58"/>
      <c r="AJ27" s="58"/>
      <c r="AK27" s="668">
        <f>+AG18+O27</f>
        <v>254.8</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175.1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254.8</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175.1</v>
      </c>
      <c r="R30" s="718"/>
      <c r="S30" s="718"/>
      <c r="T30" s="718"/>
      <c r="U30" s="49" t="s">
        <v>16</v>
      </c>
      <c r="X30" s="726" t="s">
        <v>186</v>
      </c>
      <c r="Y30" s="727"/>
      <c r="Z30" s="670"/>
      <c r="AA30" s="671"/>
      <c r="AB30" s="671"/>
      <c r="AC30" s="671"/>
      <c r="AD30" s="671"/>
      <c r="AE30" s="49" t="s">
        <v>13</v>
      </c>
      <c r="AK30" s="655">
        <v>79.7</v>
      </c>
      <c r="AL30" s="656"/>
      <c r="AM30" s="656"/>
      <c r="AN30" s="656"/>
      <c r="AO30" s="57" t="s">
        <v>13</v>
      </c>
      <c r="AR30" s="667"/>
      <c r="AS30" s="664"/>
      <c r="AT30" s="664"/>
      <c r="AU30" s="665"/>
    </row>
    <row r="31" spans="2:48" ht="27" customHeight="1" thickTop="1" thickBot="1" x14ac:dyDescent="0.2">
      <c r="B31" s="690" t="s">
        <v>375</v>
      </c>
      <c r="C31" s="679"/>
      <c r="D31" s="679"/>
      <c r="E31" s="680"/>
      <c r="F31" s="673">
        <v>254.8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髙田工業株式会社　金沢工場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髙田工業株式会社　金沢工場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髙田工業株式会社　金沢工場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9"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髙田工業株式会社　金沢工場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240.8</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240.8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240.8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240.8</v>
      </c>
      <c r="P27" s="718"/>
      <c r="Q27" s="718"/>
      <c r="R27" s="718"/>
      <c r="S27" s="49" t="s">
        <v>38</v>
      </c>
      <c r="T27" s="70"/>
      <c r="U27" s="70"/>
      <c r="X27" s="68" t="s">
        <v>39</v>
      </c>
      <c r="Y27" s="71"/>
      <c r="AG27" s="58"/>
      <c r="AH27" s="58"/>
      <c r="AI27" s="58"/>
      <c r="AJ27" s="58"/>
      <c r="AK27" s="668">
        <f>+AG18+O27</f>
        <v>240.8</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240.8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240.8</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240.8</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240.8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髙田工業株式会社　金沢工場</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3" workbookViewId="0">
      <selection activeCell="B20" sqref="B20:H2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髙田工業株式会社　金沢工場</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69.400000000000006</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69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69.400000000000006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69.400000000000006</v>
      </c>
      <c r="P27" s="718"/>
      <c r="Q27" s="718"/>
      <c r="R27" s="718"/>
      <c r="S27" s="49" t="s">
        <v>38</v>
      </c>
      <c r="T27" s="70"/>
      <c r="U27" s="70"/>
      <c r="X27" s="68" t="s">
        <v>39</v>
      </c>
      <c r="Y27" s="71"/>
      <c r="AG27" s="58"/>
      <c r="AH27" s="58"/>
      <c r="AI27" s="58"/>
      <c r="AJ27" s="58"/>
      <c r="AK27" s="668">
        <f>+AG18+O27</f>
        <v>69.400000000000006</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69.400000000000006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69.400000000000006</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69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2025-08-20T02:52:10Z</dcterms:created>
  <dcterms:modified xsi:type="dcterms:W3CDTF">2025-08-20T02:52:11Z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