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4422FE23-6F7C-4BA2-9565-EF9DBFEE1283}" xr6:coauthVersionLast="47" xr6:coauthVersionMax="47" xr10:uidLastSave="{00000000-0000-0000-0000-000000000000}"/>
  <bookViews>
    <workbookView xWindow="2868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7"/>
  <c r="K49" i="94"/>
  <c r="H31" i="76"/>
  <c r="J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<sst xmlns="http://schemas.openxmlformats.org/spreadsheetml/2006/main" count="3302" uniqueCount="471">
  <si>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</si>
  <si>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</si>
  <si>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</si>
  <si>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</si>
  <si>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</si>
  <si>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</si>
  <si>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</si>
  <si>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</si>
  <si>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</si>
  <si>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</si>
  <si>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</si>
  <si>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</si>
  <si>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</si>
  <si>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</si>
  <si>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</si>
  <si>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</si>
  <si>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</si>
  <si>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</si>
  <si>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</si>
  <si>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</si>
  <si>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</si>
  <si>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</si>
  <si>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</si>
  <si>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</si>
  <si>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</si>
  <si>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</si>
  <si>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</si>
  <si>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</si>
  <si>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</si>
  <si>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</si>
  <si>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</si>
  <si>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</si>
  <si>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</si>
  <si>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</si>
  <si>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</si>
  <si>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</si>
  <si>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</si>
  <si>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</si>
  <si>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</si>
  <si>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</si>
  <si>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</si>
  <si>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</si>
  <si>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</si>
  <si>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</si>
  <si>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</si>
  <si>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</si>
  <si>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</si>
  <si>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</si>
  <si>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</si>
  <si>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</si>
  <si>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</si>
  <si>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</si>
  <si>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</si>
  <si>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</si>
  <si>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</si>
  <si>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</si>
  <si>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</si>
  <si>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</si>
  <si>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</si>
  <si>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</si>
  <si>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</si>
  <si>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</si>
  <si>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</si>
  <si>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</si>
  <si>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</si>
  <si>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</si>
  <si>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</si>
  <si>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</si>
  <si>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</si>
  <si>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</si>
  <si>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</si>
  <si>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</si>
  <si>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</si>
  <si>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</si>
  <si>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</si>
  <si>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</si>
  <si>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</si>
  <si>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</si>
  <si>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</si>
  <si>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</si>
  <si>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</si>
  <si>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</si>
  <si>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</si>
  <si>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</si>
  <si>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</si>
  <si>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</si>
  <si>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</si>
  <si>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</si>
  <si>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</si>
  <si>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</si>
  <si>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</si>
  <si>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</si>
  <si>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</si>
  <si>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</si>
  <si>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</si>
  <si>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</si>
  <si>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</si>
  <si>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</si>
  <si>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</si>
  <si>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</si>
  <si>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</si>
  <si>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</si>
  <si>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</si>
  <si>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</si>
  <si>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</si>
  <si>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</si>
  <si>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</si>
  <si>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</si>
  <si>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</si>
  <si>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</si>
  <si>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</si>
  <si>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</si>
  <si>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</si>
  <si>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</si>
  <si>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</si>
  <si>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</si>
  <si>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</si>
  <si>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</si>
  <si>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</si>
  <si>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</si>
  <si>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</si>
  <si>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</si>
  <si>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</si>
  <si>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</si>
  <si>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</si>
  <si>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</si>
  <si>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</si>
  <si>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</si>
  <si>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</si>
  <si>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</si>
  <si>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</si>
  <si>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</si>
  <si>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</si>
  <si>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</si>
  <si>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</si>
  <si>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</si>
  <si>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</si>
  <si>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</si>
  <si>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</si>
  <si>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</si>
  <si>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</si>
  <si>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</si>
  <si>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</si>
  <si>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</si>
  <si>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</si>
  <si>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</si>
  <si>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</si>
  <si>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</si>
  <si>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</si>
  <si>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</si>
  <si>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</si>
  <si>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</si>
  <si>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</si>
  <si>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</si>
  <si>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</si>
  <si>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</si>
  <si>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</si>
  <si>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</si>
  <si>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</si>
  <si>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</si>
  <si>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</si>
  <si>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</si>
  <si>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</si>
  <si>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</si>
  <si>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</si>
  <si>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</si>
  <si>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</si>
  <si>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</si>
  <si>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</si>
  <si>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</si>
  <si>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</si>
  <si>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</si>
  <si>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</si>
  <si>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</si>
  <si>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</si>
  <si>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</si>
  <si>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</si>
  <si>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</si>
  <si>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</si>
  <si>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</si>
  <si>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</si>
  <si>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</si>
  <si>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</si>
  <si>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</si>
  <si>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</si>
  <si>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</si>
  <si>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</si>
  <si>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</si>
  <si>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</si>
  <si>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</si>
  <si>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</si>
  <si>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</si>
  <si>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</si>
  <si>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</si>
  <si>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</si>
  <si>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</si>
  <si>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</si>
  <si>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</si>
  <si>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</si>
  <si>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</si>
  <si>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</si>
  <si>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</si>
  <si>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</si>
  <si>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</si>
  <si>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</si>
  <si>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</si>
  <si>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</si>
  <si>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</si>
  <si>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</si>
  <si>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</si>
  <si>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</si>
  <si>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</si>
  <si>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</si>
  <si>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</si>
  <si>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</si>
  <si>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</si>
  <si>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</si>
  <si>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</si>
  <si>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</si>
  <si>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</si>
  <si>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</si>
  <si>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</si>
  <si>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</si>
  <si>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</si>
  <si>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</si>
  <si>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</si>
  <si>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</si>
  <si>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</si>
  <si>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</si>
  <si>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</si>
  <si>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</si>
  <si>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</si>
  <si>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</si>
  <si>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</si>
  <si>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</si>
  <si>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</si>
  <si>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</si>
  <si>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</si>
  <si>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</si>
  <si>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</si>
  <si>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</si>
  <si>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</si>
  <si>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</si>
  <si>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</si>
  <si>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</si>
  <si>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</si>
  <si>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</si>
  <si>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</si>
  <si>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</si>
  <si>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</si>
  <si>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</si>
  <si>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</si>
  <si>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</si>
  <si>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</si>
  <si>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</si>
  <si>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</si>
  <si>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</si>
  <si>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</si>
  <si>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</si>
  <si>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</si>
  <si>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</si>
  <si>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</si>
  <si>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</si>
  <si>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</si>
  <si>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</si>
  <si>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</si>
  <si>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</si>
  <si>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</si>
  <si>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</si>
  <si>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</si>
  <si>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</si>
  <si>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</si>
  <si>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</si>
  <si>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</si>
  <si>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</si>
  <si>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</si>
  <si>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</si>
  <si>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</si>
  <si>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</si>
  <si>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</si>
  <si>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</si>
  <si>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</si>
  <si>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</si>
  <si>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</si>
  <si>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</si>
  <si>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</si>
  <si>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</si>
  <si>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</si>
  <si>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</si>
  <si>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</si>
  <si>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</si>
  <si>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</si>
  <si>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</si>
  <si>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</si>
  <si>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</si>
  <si>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</si>
  <si>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</si>
  <si>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</si>
  <si>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</si>
  <si>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</si>
  <si>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</si>
  <si>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</si>
  <si>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</si>
  <si>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</si>
  <si>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</si>
  <si>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</si>
  <si>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</si>
  <si>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</si>
  <si>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</si>
  <si>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</si>
  <si>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</si>
  <si>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</si>
  <si>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</si>
  <si>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</si>
  <si>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</si>
  <si>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</si>
  <si>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</si>
  <si>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</si>
  <si>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</si>
  <si>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</si>
  <si>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</si>
  <si>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</si>
  <si>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</si>
  <si>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</si>
  <si>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</si>
  <si>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</si>
  <si>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</si>
  <si>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</si>
  <si>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</si>
  <si>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</si>
  <si>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</si>
  <si>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</si>
  <si>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</si>
  <si>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</si>
  <si>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</si>
  <si>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</si>
  <si>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</si>
  <si>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</si>
  <si>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</si>
  <si>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</si>
  <si>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</si>
  <si>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</si>
  <si>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</si>
  <si>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</si>
  <si>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</si>
  <si>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</si>
  <si>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</si>
  <si>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</si>
  <si>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</si>
  <si>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</si>
  <si>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</si>
  <si>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</si>
  <si>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</si>
  <si>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</si>
  <si>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</si>
  <si>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</si>
  <si>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</si>
  <si>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</si>
  <si>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</si>
  <si>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</si>
  <si>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</si>
  <si>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</si>
  <si>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</si>
  <si>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</si>
  <si>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</si>
  <si>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</si>
  <si>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</si>
  <si>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</si>
  <si>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</si>
  <si>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</si>
  <si>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</si>
  <si>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</si>
  <si>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</si>
  <si>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</si>
  <si>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</si>
  <si>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</si>
  <si>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</si>
  <si>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</si>
  <si>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</si>
  <si>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</si>
  <si>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</si>
  <si>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</si>
  <si>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</si>
  <si>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</si>
  <si>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</si>
  <si>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</si>
  <si>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</si>
  <si>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</si>
  <si>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</si>
  <si>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</si>
  <si>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</si>
  <si>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</si>
  <si>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</si>
  <si>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</si>
  <si>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</si>
  <si>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</si>
  <si>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</si>
  <si>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</si>
  <si>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</si>
  <si>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</si>
  <si>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</si>
  <si>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</si>
  <si>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</si>
  <si>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</si>
  <si>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</si>
  <si>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</si>
  <si>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</si>
  <si>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</si>
  <si>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</si>
  <si>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</si>
  <si>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</si>
  <si>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</si>
  <si>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</si>
  <si>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</si>
  <si>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</si>
  <si>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</si>
  <si>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</si>
  <si>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</si>
  <si>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</si>
  <si>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</si>
  <si>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</si>
  <si>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</si>
  <si>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</si>
  <si>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</si>
  <si>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</si>
  <si>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</si>
  <si>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</si>
  <si>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</si>
  <si>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</si>
  <si>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</si>
  <si>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</si>
  <si>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</si>
  <si>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</si>
  <si>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</si>
  <si>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</si>
  <si>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</si>
  <si>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</si>
  <si>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</si>
  <si>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</si>
  <si>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</si>
  <si>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</si>
  <si>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</si>
  <si>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</si>
  <si>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</si>
  <si>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</si>
  <si>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</si>
  <si>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</si>
  <si>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</si>
  <si>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</si>
  <si>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</si>
  <si>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</si>
  <si>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</si>
  <si>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</si>
  <si>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</si>
  <si>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</si>
  <si>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</si>
  <si>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</si>
  <si>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</si>
  <si>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</si>
  <si>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</si>
  <si>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</si>
  <si>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</si>
  <si>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</si>
  <si>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</si>
  <si>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神奈川県横浜市戸塚区下倉田町296</t>
    <phoneticPr fontId="3"/>
  </si>
  <si>
    <t>BASFコーティングスジャパン合同会社　戸塚事業所</t>
    <phoneticPr fontId="3"/>
  </si>
  <si>
    <t>045-862-7500</t>
    <phoneticPr fontId="3"/>
  </si>
  <si>
    <t>横浜市長</t>
    <phoneticPr fontId="3"/>
  </si>
  <si>
    <t>Ｅ16－化学工業</t>
    <phoneticPr fontId="3"/>
  </si>
  <si>
    <t>BASFコーティングスジャパン合同会社　
最高経営責任者　　篠田　大</t>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</si>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</sst>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5925" y="2171700"/>
          <a:ext cx="60960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5925" y="2171700"/>
          <a:ext cx="609600" cy="63500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5925" y="2178050"/>
          <a:ext cx="609600" cy="64135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5925" y="2178050"/>
          <a:ext cx="609600" cy="64135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73" zoomScaleNormal="100" zoomScaleSheetLayoutView="100" workbookViewId="0">
      <selection activeCell="H71" sqref="H71"/>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8" width="9" style="21"/>
    <col min="19" max="19" width="10.81640625" style="21" customWidth="1"/>
    <col min="20" max="20" width="9" style="21"/>
    <col min="21" max="21" width="13.36328125" style="21" customWidth="1"/>
    <col min="22" max="27" width="9" style="21"/>
    <col min="28" max="28" width="33.81640625" style="21" customWidth="1"/>
    <col min="29" max="16384" width="9" style="21"/>
  </cols>
  <sheetData>
    <row r="2" spans="1:25" ht="13">
      <c r="C2" s="20" t="s">
        <v>50</v>
      </c>
    </row>
    <row r="3" spans="1:25" ht="13">
      <c r="C3" s="20" t="s">
        <v>159</v>
      </c>
    </row>
    <row r="4" spans="1:25" s="73" customFormat="1" ht="13">
      <c r="A4" s="72"/>
      <c r="B4" s="72"/>
      <c r="C4" s="20" t="s">
        <v>358</v>
      </c>
      <c r="E4" s="92"/>
    </row>
    <row r="5" spans="1:25" s="283" customFormat="1" ht="13">
      <c r="A5" s="281"/>
      <c r="B5" s="281"/>
      <c r="C5" s="286" t="s">
        <v>345</v>
      </c>
      <c r="E5" s="284"/>
    </row>
    <row r="6" spans="1:25" ht="13">
      <c r="C6" s="20"/>
    </row>
    <row r="7" spans="1:25" ht="13">
      <c r="C7" s="20" t="s">
        <v>2</v>
      </c>
      <c r="Q7" s="20"/>
    </row>
    <row r="8" spans="1:25" s="283" customFormat="1" ht="13">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
      <c r="C11" s="286" t="s">
        <v>348</v>
      </c>
      <c r="D11" s="288"/>
      <c r="E11" s="288"/>
      <c r="F11" s="288"/>
      <c r="G11" s="288"/>
      <c r="H11" s="288"/>
      <c r="I11" s="288"/>
      <c r="J11" s="288"/>
      <c r="K11" s="288"/>
      <c r="L11" s="288"/>
      <c r="M11" s="288"/>
      <c r="N11" s="288"/>
      <c r="O11" s="288"/>
      <c r="P11" s="288"/>
      <c r="Q11" s="288"/>
      <c r="R11" s="288"/>
      <c r="W11" s="20"/>
      <c r="X11" s="20"/>
      <c r="Y11" s="275"/>
    </row>
    <row r="12" spans="1:25" ht="13">
      <c r="C12" s="286" t="s">
        <v>349</v>
      </c>
      <c r="D12" s="288"/>
      <c r="E12" s="288"/>
      <c r="F12" s="288"/>
      <c r="G12" s="288"/>
      <c r="H12" s="288"/>
      <c r="I12" s="288"/>
      <c r="J12" s="288"/>
      <c r="K12" s="288"/>
      <c r="L12" s="288"/>
      <c r="M12" s="288"/>
      <c r="N12" s="288"/>
      <c r="O12" s="288"/>
      <c r="P12" s="288"/>
      <c r="Q12" s="288"/>
      <c r="R12" s="288"/>
      <c r="W12" s="20"/>
      <c r="X12" s="20"/>
      <c r="Y12" s="275"/>
    </row>
    <row r="13" spans="1:25" ht="13">
      <c r="C13" s="286" t="s">
        <v>350</v>
      </c>
      <c r="D13" s="288"/>
      <c r="E13" s="288"/>
      <c r="F13" s="288"/>
      <c r="G13" s="288"/>
      <c r="H13" s="288"/>
      <c r="I13" s="288"/>
      <c r="J13" s="288"/>
      <c r="K13" s="288"/>
      <c r="L13" s="288"/>
      <c r="M13" s="288"/>
      <c r="N13" s="288"/>
      <c r="O13" s="288"/>
      <c r="P13" s="288"/>
      <c r="Q13" s="288"/>
      <c r="R13" s="288"/>
      <c r="X13" s="20"/>
      <c r="Y13" s="275"/>
    </row>
    <row r="14" spans="1:25" ht="13">
      <c r="C14" s="286"/>
      <c r="D14" s="288"/>
      <c r="E14" s="288"/>
      <c r="F14" s="288"/>
      <c r="G14" s="288"/>
      <c r="H14" s="288"/>
      <c r="I14" s="288"/>
      <c r="J14" s="288"/>
      <c r="K14" s="288"/>
      <c r="L14" s="288"/>
      <c r="M14" s="288"/>
      <c r="N14" s="288"/>
      <c r="O14" s="288"/>
      <c r="P14" s="288"/>
      <c r="Q14" s="288"/>
      <c r="R14" s="288"/>
      <c r="X14" s="20"/>
      <c r="Y14" s="275"/>
    </row>
    <row r="15" spans="1:25" ht="13">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
      <c r="C19" s="20" t="s">
        <v>3</v>
      </c>
      <c r="Q19" s="20"/>
      <c r="R19" s="20"/>
      <c r="S19" s="88"/>
    </row>
    <row r="20" spans="1:25" ht="13">
      <c r="C20" s="519"/>
      <c r="D20" s="520"/>
      <c r="E20" s="20" t="s">
        <v>49</v>
      </c>
      <c r="Q20" s="20"/>
      <c r="R20" s="88"/>
      <c r="S20" s="88"/>
    </row>
    <row r="21" spans="1:25" ht="13">
      <c r="C21" s="523" t="s">
        <v>354</v>
      </c>
      <c r="D21" s="524"/>
      <c r="E21" s="20" t="s">
        <v>344</v>
      </c>
      <c r="Q21" s="20"/>
      <c r="R21" s="88"/>
      <c r="S21" s="88"/>
    </row>
    <row r="22" spans="1:25" ht="13">
      <c r="C22" s="542" t="s">
        <v>355</v>
      </c>
      <c r="D22" s="543"/>
      <c r="E22" s="20" t="s">
        <v>1</v>
      </c>
      <c r="Q22" s="20"/>
      <c r="R22" s="88"/>
      <c r="S22" s="88"/>
    </row>
    <row r="23" spans="1:25" ht="13">
      <c r="C23" s="544" t="s">
        <v>356</v>
      </c>
      <c r="D23" s="545"/>
      <c r="E23" s="20" t="s">
        <v>46</v>
      </c>
      <c r="Q23" s="20"/>
      <c r="R23" s="20"/>
      <c r="S23" s="88"/>
    </row>
    <row r="24" spans="1:25" ht="13">
      <c r="C24" s="546" t="s">
        <v>357</v>
      </c>
      <c r="D24" s="547"/>
      <c r="E24" s="286" t="s">
        <v>346</v>
      </c>
      <c r="Q24" s="20"/>
      <c r="R24" s="20"/>
      <c r="S24" s="88"/>
    </row>
    <row r="25" spans="1:25" ht="13">
      <c r="E25" s="286" t="s">
        <v>351</v>
      </c>
      <c r="Q25" s="20"/>
      <c r="R25" s="20"/>
      <c r="S25" s="88"/>
    </row>
    <row r="26" spans="1:25" ht="13.5" thickBot="1">
      <c r="E26" s="385"/>
      <c r="O26" s="98" t="s">
        <v>158</v>
      </c>
      <c r="Q26" s="20"/>
      <c r="R26" s="20"/>
      <c r="S26" s="88"/>
    </row>
    <row r="27" spans="1:25" ht="13">
      <c r="A27" s="21">
        <v>14</v>
      </c>
      <c r="M27" s="525" t="s">
        <v>326</v>
      </c>
      <c r="N27" s="96" t="s">
        <v>112</v>
      </c>
      <c r="O27" s="97" t="s">
        <v>113</v>
      </c>
      <c r="Q27" s="20"/>
      <c r="R27" s="20"/>
      <c r="S27" s="88"/>
    </row>
    <row r="28" spans="1:25" ht="20.149999999999999" customHeight="1" thickBot="1">
      <c r="A28" s="22">
        <f>+R86</f>
        <v>0</v>
      </c>
      <c r="C28" s="21" t="s">
        <v>295</v>
      </c>
      <c r="M28" s="526"/>
      <c r="N28" s="243" t="s">
        <v>463</v>
      </c>
      <c r="O28" s="244" t="s">
        <v>155</v>
      </c>
      <c r="Q28" s="20"/>
      <c r="R28" s="20"/>
      <c r="S28" s="88"/>
    </row>
    <row r="29" spans="1:25" ht="13">
      <c r="C29" s="476" t="s">
        <v>390</v>
      </c>
      <c r="D29" s="477"/>
      <c r="E29" s="477"/>
      <c r="F29" s="477"/>
      <c r="G29" s="477"/>
      <c r="H29" s="477"/>
      <c r="I29" s="477"/>
      <c r="J29" s="477"/>
      <c r="K29" s="477"/>
      <c r="L29" s="477"/>
      <c r="M29" s="477"/>
      <c r="N29" s="477"/>
      <c r="O29" s="477"/>
      <c r="Q29" s="20"/>
      <c r="R29" s="20"/>
      <c r="S29" s="275"/>
    </row>
    <row r="30" spans="1:25" ht="13">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25" customHeight="1">
      <c r="C33" s="78"/>
      <c r="O33" s="79"/>
      <c r="Q33" s="20"/>
      <c r="R33" s="20"/>
      <c r="S33" s="20"/>
    </row>
    <row r="34" spans="1:19" ht="14">
      <c r="C34" s="78"/>
      <c r="L34" s="508" t="s">
        <v>470</v>
      </c>
      <c r="M34" s="509"/>
      <c r="N34" s="509"/>
      <c r="O34" s="510"/>
      <c r="Q34" s="20"/>
      <c r="R34" s="20"/>
      <c r="S34" s="20"/>
    </row>
    <row r="35" spans="1:19" ht="11.25" customHeight="1">
      <c r="C35" s="78"/>
      <c r="O35" s="80"/>
      <c r="Q35" s="20"/>
      <c r="R35" s="20"/>
      <c r="S35" s="20"/>
    </row>
    <row r="36" spans="1:19" ht="13">
      <c r="C36" s="540" t="s">
        <v>467</v>
      </c>
      <c r="D36" s="541"/>
      <c r="E36" s="541"/>
      <c r="F36" s="541"/>
      <c r="G36" s="275" t="s">
        <v>5</v>
      </c>
      <c r="O36" s="79"/>
      <c r="Q36" s="20"/>
      <c r="R36" s="20"/>
      <c r="S36" s="20"/>
    </row>
    <row r="37" spans="1:19" ht="13">
      <c r="C37" s="78"/>
      <c r="O37" s="79"/>
      <c r="Q37" s="20"/>
      <c r="R37" s="20"/>
      <c r="S37" s="88"/>
    </row>
    <row r="38" spans="1:19" ht="13">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469</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2034</v>
      </c>
      <c r="N48" s="515"/>
      <c r="O48" s="516"/>
    </row>
    <row r="49" spans="3:21" ht="18" customHeight="1">
      <c r="C49" s="493" t="s">
        <v>11</v>
      </c>
      <c r="D49" s="494"/>
      <c r="E49" s="495"/>
      <c r="F49" s="548" t="s">
        <v>464</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468</v>
      </c>
      <c r="G52" s="453"/>
      <c r="H52" s="453"/>
      <c r="I52" s="453"/>
      <c r="J52" s="30" t="s">
        <v>47</v>
      </c>
      <c r="K52" s="30"/>
      <c r="L52" s="454">
        <v>1644</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220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1603.3000000000002</v>
      </c>
      <c r="I63" s="240" t="s">
        <v>4</v>
      </c>
      <c r="J63" s="473" t="s">
        <v>324</v>
      </c>
      <c r="K63" s="474"/>
      <c r="L63" s="475"/>
      <c r="M63" s="468">
        <f>+別紙!AA14</f>
        <v>1603.3000000000002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929.59999999999991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1068.8</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2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25" customHeight="1">
      <c r="A77" s="21"/>
      <c r="B77" s="21"/>
      <c r="C77" s="181">
        <v>3</v>
      </c>
      <c r="D77" s="460" t="s">
        <v>443</v>
      </c>
      <c r="E77" s="460"/>
      <c r="F77" s="460"/>
      <c r="G77" s="460"/>
      <c r="H77" s="460"/>
      <c r="I77" s="460"/>
      <c r="J77" s="460"/>
      <c r="K77" s="460"/>
      <c r="L77" s="460"/>
      <c r="M77" s="460"/>
      <c r="N77" s="460"/>
      <c r="O77" s="461"/>
    </row>
    <row r="78" spans="1:22" ht="28.2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2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2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2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2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2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
      <c r="Q96" s="261" t="s">
        <v>98</v>
      </c>
      <c r="R96" s="263" t="s">
        <v>336</v>
      </c>
      <c r="S96"/>
      <c r="T96"/>
      <c r="U96"/>
      <c r="V96"/>
      <c r="W96"/>
      <c r="X96"/>
      <c r="Y96"/>
      <c r="Z96"/>
    </row>
    <row r="97" spans="17:26" ht="13">
      <c r="Q97" s="261"/>
      <c r="R97"/>
      <c r="S97"/>
      <c r="T97"/>
      <c r="U97"/>
      <c r="V97"/>
      <c r="W97"/>
      <c r="X97"/>
      <c r="Y97"/>
      <c r="Z97"/>
    </row>
    <row r="98" spans="17:26" ht="13">
      <c r="Q98" s="261" t="s">
        <v>114</v>
      </c>
      <c r="R98"/>
    </row>
    <row r="99" spans="17:26" ht="13">
      <c r="Q99" s="261" t="s">
        <v>115</v>
      </c>
      <c r="R99"/>
    </row>
    <row r="100" spans="17:26" ht="13">
      <c r="Q100" s="261" t="s">
        <v>116</v>
      </c>
      <c r="R100"/>
    </row>
    <row r="101" spans="17:26" ht="13">
      <c r="Q101" s="261" t="s">
        <v>117</v>
      </c>
      <c r="R101"/>
    </row>
    <row r="102" spans="17:26" ht="13">
      <c r="Q102" s="261" t="s">
        <v>118</v>
      </c>
      <c r="R102"/>
    </row>
    <row r="103" spans="17:26" ht="13">
      <c r="Q103" s="261" t="s">
        <v>119</v>
      </c>
    </row>
    <row r="104" spans="17:26" ht="13">
      <c r="Q104" s="261" t="s">
        <v>120</v>
      </c>
    </row>
    <row r="105" spans="17:26" ht="13">
      <c r="Q105" s="261" t="s">
        <v>121</v>
      </c>
    </row>
    <row r="106" spans="17:26" ht="13">
      <c r="Q106" s="261" t="s">
        <v>122</v>
      </c>
    </row>
    <row r="107" spans="17:26" ht="13">
      <c r="Q107" s="261" t="s">
        <v>125</v>
      </c>
    </row>
    <row r="108" spans="17:26" ht="13">
      <c r="Q108" s="261" t="s">
        <v>126</v>
      </c>
    </row>
    <row r="109" spans="17:26" ht="13">
      <c r="Q109" s="261" t="s">
        <v>127</v>
      </c>
    </row>
    <row r="110" spans="17:26" ht="13">
      <c r="Q110" s="261" t="s">
        <v>128</v>
      </c>
    </row>
    <row r="111" spans="17:26" ht="13">
      <c r="Q111" s="261" t="s">
        <v>129</v>
      </c>
    </row>
    <row r="112" spans="17:26" ht="13">
      <c r="Q112" s="261" t="s">
        <v>130</v>
      </c>
    </row>
    <row r="113" spans="17:17" ht="13">
      <c r="Q113" s="261" t="s">
        <v>123</v>
      </c>
    </row>
    <row r="114" spans="17:17" ht="13">
      <c r="Q114" s="261" t="s">
        <v>131</v>
      </c>
    </row>
    <row r="115" spans="17:17" ht="13">
      <c r="Q115" s="261" t="s">
        <v>132</v>
      </c>
    </row>
    <row r="116" spans="17:17" ht="13">
      <c r="Q116" s="261" t="s">
        <v>133</v>
      </c>
    </row>
    <row r="117" spans="17:17" ht="13">
      <c r="Q117" s="261" t="s">
        <v>134</v>
      </c>
    </row>
    <row r="118" spans="17:17" ht="13">
      <c r="Q118" s="261" t="s">
        <v>135</v>
      </c>
    </row>
    <row r="119" spans="17:17" ht="13">
      <c r="Q119" s="261" t="s">
        <v>136</v>
      </c>
    </row>
    <row r="120" spans="17:17" ht="13">
      <c r="Q120" s="261" t="s">
        <v>137</v>
      </c>
    </row>
    <row r="121" spans="17:17" ht="13">
      <c r="Q121" s="261" t="s">
        <v>138</v>
      </c>
    </row>
    <row r="122" spans="17:17" ht="13">
      <c r="Q122" s="261" t="s">
        <v>139</v>
      </c>
    </row>
    <row r="123" spans="17:17" ht="13">
      <c r="Q123" s="261" t="s">
        <v>140</v>
      </c>
    </row>
    <row r="124" spans="17:17" ht="13">
      <c r="Q124" s="261" t="s">
        <v>141</v>
      </c>
    </row>
    <row r="125" spans="17:17" ht="13">
      <c r="Q125" s="261" t="s">
        <v>124</v>
      </c>
    </row>
    <row r="126" spans="17:17" ht="13">
      <c r="Q126" s="261" t="s">
        <v>142</v>
      </c>
    </row>
    <row r="127" spans="17:17" ht="13">
      <c r="Q127" s="261" t="s">
        <v>143</v>
      </c>
    </row>
    <row r="128" spans="17:17" ht="13">
      <c r="Q128" s="261" t="s">
        <v>144</v>
      </c>
    </row>
    <row r="129" spans="17:17" ht="13">
      <c r="Q129" s="261" t="s">
        <v>145</v>
      </c>
    </row>
    <row r="130" spans="17:17" ht="13">
      <c r="Q130" s="261" t="s">
        <v>146</v>
      </c>
    </row>
    <row r="131" spans="17:17" ht="13">
      <c r="Q131" s="261" t="s">
        <v>147</v>
      </c>
    </row>
    <row r="132" spans="17:17" ht="13">
      <c r="Q132" s="262" t="s">
        <v>148</v>
      </c>
    </row>
    <row r="133" spans="17:17" ht="13">
      <c r="Q133" s="262" t="s">
        <v>149</v>
      </c>
    </row>
    <row r="134" spans="17:17" ht="13">
      <c r="Q134" s="262" t="s">
        <v>150</v>
      </c>
    </row>
    <row r="135" spans="17:17" ht="13">
      <c r="Q135" s="262" t="s">
        <v>151</v>
      </c>
    </row>
    <row r="136" spans="17:17" ht="13">
      <c r="Q136" s="262" t="s">
        <v>152</v>
      </c>
    </row>
    <row r="137" spans="17:17" ht="13">
      <c r="Q137" s="262" t="s">
        <v>153</v>
      </c>
    </row>
    <row r="138" spans="17:17" ht="13">
      <c r="Q138" s="262" t="s">
        <v>361</v>
      </c>
    </row>
    <row r="139" spans="17:17" ht="13">
      <c r="Q139" s="262" t="s">
        <v>359</v>
      </c>
    </row>
    <row r="140" spans="17:17" ht="13">
      <c r="Q140" s="262" t="s">
        <v>360</v>
      </c>
    </row>
    <row r="141" spans="17:17">
      <c r="Q141" s="260"/>
    </row>
    <row r="142" spans="17:17" ht="13">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oddFooter>&amp;C_x000D_&amp;1#&amp;"Arial"&amp;10&amp;K000000 Internal</oddFoot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1"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152.19999999999999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132.9</v>
      </c>
      <c r="E24" s="629"/>
      <c r="F24" s="629"/>
      <c r="G24" s="194" t="s">
        <v>198</v>
      </c>
      <c r="H24" s="607">
        <f>+F12</f>
        <v>152.19999999999999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152.19999999999999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152.19999999999999</v>
      </c>
      <c r="Q27" s="612"/>
      <c r="R27" s="612"/>
      <c r="S27" s="612"/>
      <c r="T27" s="44" t="s">
        <v>38</v>
      </c>
      <c r="U27" s="64"/>
      <c r="V27" s="64"/>
      <c r="Y27" s="62" t="s">
        <v>39</v>
      </c>
      <c r="Z27" s="65"/>
      <c r="AH27" s="53"/>
      <c r="AI27" s="53"/>
      <c r="AJ27" s="53"/>
      <c r="AK27" s="53"/>
      <c r="AL27" s="575">
        <f>+AH18+P27</f>
        <v>152.19999999999999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152.19999999999999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132.9</v>
      </c>
      <c r="E29" s="629"/>
      <c r="F29" s="629"/>
      <c r="G29" s="194" t="s">
        <v>198</v>
      </c>
      <c r="H29" s="607">
        <f>+AL27</f>
        <v>152.19999999999999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152.19999999999999</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132.9</v>
      </c>
      <c r="E31" s="629"/>
      <c r="F31" s="629"/>
      <c r="G31" s="194" t="s">
        <v>198</v>
      </c>
      <c r="H31" s="607">
        <f>+AS24</f>
        <v>152.19999999999999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1" zoomScaleNormal="100" workbookViewId="0"/>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0" width="9" style="40"/>
    <col min="51" max="51" width="49.81640625" style="40" bestFit="1" customWidth="1"/>
    <col min="52" max="53" width="9" style="40"/>
    <col min="54" max="54" width="54.453125" style="40" bestFit="1" customWidth="1"/>
    <col min="55" max="55" width="13" style="40" bestFit="1" customWidth="1"/>
    <col min="56" max="56" width="24.36328125" style="40" bestFit="1" customWidth="1"/>
    <col min="57" max="58" width="9" style="40"/>
    <col min="59" max="59" width="16.1796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
      <c r="H45" s="278"/>
      <c r="I45" s="68"/>
      <c r="J45" s="68"/>
      <c r="K45" s="68"/>
      <c r="R45" s="68"/>
      <c r="S45" s="68"/>
      <c r="T45" s="68"/>
      <c r="AY45" s="69"/>
      <c r="AZ45" s="69"/>
      <c r="BA45" s="69"/>
      <c r="BB45" s="69"/>
      <c r="BC45" s="69"/>
      <c r="BD45" s="69"/>
    </row>
    <row r="46" spans="2:62" ht="13">
      <c r="H46" s="278"/>
      <c r="I46" s="68"/>
      <c r="J46" s="68"/>
      <c r="K46" s="68"/>
      <c r="R46" s="68"/>
      <c r="S46" s="68"/>
      <c r="T46" s="68"/>
      <c r="AY46" s="69"/>
      <c r="AZ46" s="69"/>
      <c r="BA46" s="69"/>
      <c r="BB46" s="69"/>
      <c r="BC46" s="69"/>
      <c r="BD46" s="69"/>
    </row>
    <row r="47" spans="2:62" ht="13">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L9" sqref="L9"/>
    </sheetView>
  </sheetViews>
  <sheetFormatPr defaultColWidth="9" defaultRowHeight="11"/>
  <cols>
    <col min="1" max="1" width="2.453125" style="9" customWidth="1"/>
    <col min="2" max="3" width="3.81640625" style="9" customWidth="1"/>
    <col min="4" max="4" width="4.453125" style="9" customWidth="1"/>
    <col min="5" max="5" width="3.81640625" style="9" customWidth="1"/>
    <col min="6" max="6" width="40.81640625" style="9" customWidth="1"/>
    <col min="7" max="7" width="9.81640625" style="9" customWidth="1"/>
    <col min="8" max="8" width="10.36328125" style="9" customWidth="1"/>
    <col min="9" max="26" width="9.81640625" style="9" customWidth="1"/>
    <col min="27" max="27" width="11.81640625" style="9" customWidth="1"/>
    <col min="28" max="16384" width="9" style="9"/>
  </cols>
  <sheetData>
    <row r="1" spans="2:27" ht="21">
      <c r="C1" s="19" t="s">
        <v>339</v>
      </c>
      <c r="D1" s="19"/>
      <c r="E1" s="19"/>
    </row>
    <row r="2" spans="2:27" ht="23.25" customHeight="1">
      <c r="E2" s="274" t="s">
        <v>340</v>
      </c>
    </row>
    <row r="3" spans="2:27" ht="14.15" customHeight="1" thickBot="1">
      <c r="B3" s="728" t="s">
        <v>273</v>
      </c>
      <c r="C3" s="728"/>
      <c r="D3" s="728"/>
      <c r="E3" s="728"/>
      <c r="F3" s="728"/>
      <c r="G3" s="110"/>
      <c r="H3" s="110"/>
      <c r="I3" s="110"/>
      <c r="J3" s="110"/>
      <c r="K3" s="110"/>
      <c r="Y3"/>
      <c r="Z3"/>
      <c r="AA3" s="111"/>
    </row>
    <row r="4" spans="2:27" ht="14.15" customHeight="1">
      <c r="B4" s="728"/>
      <c r="C4" s="728"/>
      <c r="D4" s="728"/>
      <c r="E4" s="728"/>
      <c r="F4" s="728"/>
      <c r="G4" s="110"/>
      <c r="H4" s="110"/>
      <c r="I4" s="110"/>
      <c r="J4" s="110"/>
      <c r="K4" s="110"/>
      <c r="Y4" s="732" t="s">
        <v>327</v>
      </c>
      <c r="Z4" s="112" t="s">
        <v>112</v>
      </c>
      <c r="AA4" s="113" t="s">
        <v>113</v>
      </c>
    </row>
    <row r="5" spans="2:27" ht="14.15"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BASFコーティングスジャパン合同会社　戸塚事業所</v>
      </c>
      <c r="Q6" s="734"/>
      <c r="R6" s="734"/>
      <c r="S6" s="734"/>
      <c r="T6" s="734"/>
      <c r="U6" s="734"/>
      <c r="V6" s="729"/>
      <c r="W6" s="729"/>
      <c r="X6" s="729"/>
      <c r="Y6" s="729"/>
      <c r="Z6" s="729"/>
      <c r="AA6" s="184" t="s">
        <v>96</v>
      </c>
    </row>
    <row r="7" spans="2:2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0" t="s">
        <v>232</v>
      </c>
      <c r="D9" s="730"/>
      <c r="E9" s="730"/>
      <c r="F9" s="731"/>
      <c r="G9" s="319">
        <f>IF(OR(ｱ.燃え殻!D24&gt;0,ｱ.燃え殻!D24&lt;0),ｱ.燃え殻!D24,IF(G$19&gt;0,"0",0))</f>
        <v>0</v>
      </c>
      <c r="H9" s="319">
        <f>IF(OR(ｲ.汚泥!D24&gt;0,ｲ.汚泥!D24&lt;0),ｲ.汚泥!D24,IF(H$19&gt;0,"0",0))</f>
        <v>445.7</v>
      </c>
      <c r="I9" s="319">
        <f>IF(OR(ｳ.廃油!D24&gt;0,ｳ.廃油!D24&lt;0),ｳ.廃油!D24,IF(I$19&gt;0,"0",0))</f>
        <v>704</v>
      </c>
      <c r="J9" s="319">
        <f>IF(OR(ｴ.廃酸!$D24&gt;0,ｴ.廃酸!$D24&lt;0),ｴ.廃酸!D24,IF(J$19&gt;0,"0",0))</f>
        <v>0.9</v>
      </c>
      <c r="K9" s="319">
        <f>IF(OR(ｵ.廃ｱﾙｶﾘ!$D24&gt;0,ｵ.廃ｱﾙｶﾘ!$D24&lt;0),ｵ.廃ｱﾙｶﾘ!D24,IF(K$19&gt;0,"0",0))</f>
        <v>12.3</v>
      </c>
      <c r="L9" s="319">
        <f>IF(OR(ｶ.廃ﾌﾟﾗ類!D24&gt;0,ｶ.廃ﾌﾟﾗ類!D24&lt;0),ｶ.廃ﾌﾟﾗ類!D24,IF(L$19&gt;0,"0",0))</f>
        <v>270.89999999999998</v>
      </c>
      <c r="M9" s="319">
        <f>IF(OR(ｷ.紙くず!D24&gt;0,ｷ.紙くず!D24&lt;0),ｷ.紙くず!D24,IF(M$19&gt;0,"0",0))</f>
        <v>0</v>
      </c>
      <c r="N9" s="319">
        <f>IF(OR(ｸ.木くず!D24&gt;0,ｸ.木くず!D24&lt;0),ｸ.木くず!D24,IF(N$19&gt;0,"0",0))</f>
        <v>36.6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132.9</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1603.3000000000002</v>
      </c>
    </row>
    <row r="10" spans="2:27" ht="20.399999999999999" customHeight="1">
      <c r="B10" s="169" t="s">
        <v>352</v>
      </c>
      <c r="C10" s="722" t="s">
        <v>320</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t="str">
        <f>IF(OR(ｴ.廃酸!$D25&gt;0,ｴ.廃酸!$D25&lt;0),ｴ.廃酸!D25,IF(J$19&gt;0,"0",0))</f>
        <v>0</v>
      </c>
      <c r="K10" s="322" t="str">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724" t="s">
        <v>321</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t="str">
        <f>IF(OR(ｴ.廃酸!$D26&gt;0,ｴ.廃酸!$D26&lt;0),ｴ.廃酸!D26,IF(J$19&gt;0,"0",0))</f>
        <v>0</v>
      </c>
      <c r="K11" s="325" t="str">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399999999999999" customHeight="1">
      <c r="B12" s="169">
        <v>6</v>
      </c>
      <c r="C12" s="724" t="s">
        <v>322</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t="str">
        <f>IF(OR(ｴ.廃酸!$D27&gt;0,ｴ.廃酸!$D27&lt;0),ｴ.廃酸!D27,IF(J$19&gt;0,"0",0))</f>
        <v>0</v>
      </c>
      <c r="K12" s="325" t="str">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399999999999999" customHeight="1">
      <c r="B13" s="169" t="s">
        <v>228</v>
      </c>
      <c r="C13" s="725" t="s">
        <v>323</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t="str">
        <f>IF(OR(ｴ.廃酸!$D28&gt;0,ｴ.廃酸!$D28&lt;0),ｴ.廃酸!D28,IF(J$19&gt;0,"0",0))</f>
        <v>0</v>
      </c>
      <c r="K13" s="325" t="str">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399999999999999" customHeight="1">
      <c r="B14" s="169" t="s">
        <v>229</v>
      </c>
      <c r="C14" s="724" t="s">
        <v>241</v>
      </c>
      <c r="D14" s="724"/>
      <c r="E14" s="724"/>
      <c r="F14" s="705"/>
      <c r="G14" s="325">
        <f>IF(OR(ｱ.燃え殻!D29&gt;0,ｱ.燃え殻!D29&lt;0),ｱ.燃え殻!D29,IF(G$19&gt;0,"0",0))</f>
        <v>0</v>
      </c>
      <c r="H14" s="325">
        <f>IF(OR(ｲ.汚泥!D29&gt;0,ｲ.汚泥!D29&lt;0),ｲ.汚泥!D29,IF(H$19&gt;0,"0",0))</f>
        <v>445.7</v>
      </c>
      <c r="I14" s="325">
        <f>IF(OR(ｳ.廃油!D29&gt;0,ｳ.廃油!D29&lt;0),ｳ.廃油!D29,IF(I$19&gt;0,"0",0))</f>
        <v>704</v>
      </c>
      <c r="J14" s="325">
        <f>IF(OR(ｴ.廃酸!$D29&gt;0,ｴ.廃酸!$D29&lt;0),ｴ.廃酸!D29,IF(J$19&gt;0,"0",0))</f>
        <v>0.9</v>
      </c>
      <c r="K14" s="325">
        <f>IF(OR(ｵ.廃ｱﾙｶﾘ!$D29&gt;0,ｵ.廃ｱﾙｶﾘ!$D29&lt;0),ｵ.廃ｱﾙｶﾘ!D29,IF(K$19&gt;0,"0",0))</f>
        <v>12.3</v>
      </c>
      <c r="L14" s="325">
        <f>IF(OR(ｶ.廃ﾌﾟﾗ類!D29&gt;0,ｶ.廃ﾌﾟﾗ類!D29&lt;0),ｶ.廃ﾌﾟﾗ類!D29,IF(L$19&gt;0,"0",0))</f>
        <v>270.89999999999998</v>
      </c>
      <c r="M14" s="325">
        <f>IF(OR(ｷ.紙くず!D29&gt;0,ｷ.紙くず!D29&lt;0),ｷ.紙くず!D29,IF(M$19&gt;0,"0",0))</f>
        <v>0</v>
      </c>
      <c r="N14" s="325">
        <f>IF(OR(ｸ.木くず!D29&gt;0,ｸ.木くず!D29&lt;0),ｸ.木くず!D29,IF(N$19&gt;0,"0",0))</f>
        <v>36.6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132.9</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1603.3000000000002</v>
      </c>
    </row>
    <row r="15" spans="2:27" ht="20.399999999999999"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704</v>
      </c>
      <c r="J15" s="325">
        <f>IF(OR(ｴ.廃酸!$D30&gt;0,ｴ.廃酸!$D30&lt;0),ｴ.廃酸!D30,IF(J$19&gt;0,"0",0))</f>
        <v>0.9</v>
      </c>
      <c r="K15" s="325">
        <f>IF(OR(ｵ.廃ｱﾙｶﾘ!$D30&gt;0,ｵ.廃ｱﾙｶﾘ!$D30&lt;0),ｵ.廃ｱﾙｶﾘ!D30,IF(K$19&gt;0,"0",0))</f>
        <v>12.3</v>
      </c>
      <c r="L15" s="325">
        <f>IF(OR(ｶ.廃ﾌﾟﾗ類!D30&gt;0,ｶ.廃ﾌﾟﾗ類!D30&lt;0),ｶ.廃ﾌﾟﾗ類!D30,IF(L$19&gt;0,"0",0))</f>
        <v>212.4</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929.59999999999991</v>
      </c>
    </row>
    <row r="16" spans="2:27" ht="20.399999999999999"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704</v>
      </c>
      <c r="J16" s="325">
        <f>IF(OR(ｴ.廃酸!$D31&gt;0,ｴ.廃酸!$D31&lt;0),ｴ.廃酸!D31,IF(J$19&gt;0,"0",0))</f>
        <v>0.9</v>
      </c>
      <c r="K16" s="325">
        <f>IF(OR(ｵ.廃ｱﾙｶﾘ!$D31&gt;0,ｵ.廃ｱﾙｶﾘ!$D31&lt;0),ｵ.廃ｱﾙｶﾘ!D31,IF(K$19&gt;0,"0",0))</f>
        <v>12.3</v>
      </c>
      <c r="L16" s="325">
        <f>IF(OR(ｶ.廃ﾌﾟﾗ類!D31&gt;0,ｶ.廃ﾌﾟﾗ類!D31&lt;0),ｶ.廃ﾌﾟﾗ類!D31,IF(L$19&gt;0,"0",0))</f>
        <v>182.1</v>
      </c>
      <c r="M16" s="325">
        <f>IF(OR(ｷ.紙くず!D31&gt;0,ｷ.紙くず!D31&lt;0),ｷ.紙くず!D31,IF(M$19&gt;0,"0",0))</f>
        <v>0</v>
      </c>
      <c r="N16" s="325">
        <f>IF(OR(ｸ.木くず!D31&gt;0,ｸ.木くず!D31&lt;0),ｸ.木くず!D31,IF(N$19&gt;0,"0",0))</f>
        <v>36.6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132.9</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1068.8</v>
      </c>
    </row>
    <row r="17" spans="2:27" ht="20.399999999999999" customHeight="1">
      <c r="B17" s="169"/>
      <c r="C17" s="724" t="s">
        <v>428</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t="str">
        <f>IF(OR(ｴ.廃酸!$D32&gt;0,ｴ.廃酸!$D32&lt;0),ｴ.廃酸!D32,IF(J$19&gt;0,"0",0))</f>
        <v>0</v>
      </c>
      <c r="K17" s="325" t="str">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399999999999999"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t="str">
        <f>IF(OR(ｴ.廃酸!$D33&gt;0,ｴ.廃酸!$D33&lt;0),ｴ.廃酸!D33,IF(J$19&gt;0,"0",0))</f>
        <v>0</v>
      </c>
      <c r="K18" s="328" t="str">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399999999999999" customHeight="1" thickTop="1">
      <c r="B19" s="166"/>
      <c r="C19" s="171" t="s">
        <v>334</v>
      </c>
      <c r="D19" s="710" t="s">
        <v>335</v>
      </c>
      <c r="E19" s="710"/>
      <c r="F19" s="711"/>
      <c r="G19" s="331">
        <f t="shared" ref="G19:Z19" si="1">+G41+G25+G23+G22+G21-G20</f>
        <v>0</v>
      </c>
      <c r="H19" s="331">
        <f t="shared" si="1"/>
        <v>255.8</v>
      </c>
      <c r="I19" s="331">
        <f t="shared" si="1"/>
        <v>653.6</v>
      </c>
      <c r="J19" s="331">
        <f t="shared" si="1"/>
        <v>0.1</v>
      </c>
      <c r="K19" s="331">
        <f t="shared" si="1"/>
        <v>28.6</v>
      </c>
      <c r="L19" s="331">
        <f t="shared" si="1"/>
        <v>264.39999999999998</v>
      </c>
      <c r="M19" s="331">
        <f t="shared" si="1"/>
        <v>0</v>
      </c>
      <c r="N19" s="331">
        <f t="shared" si="1"/>
        <v>20.6</v>
      </c>
      <c r="O19" s="331">
        <f t="shared" si="1"/>
        <v>0</v>
      </c>
      <c r="P19" s="331">
        <f t="shared" si="1"/>
        <v>0</v>
      </c>
      <c r="Q19" s="331">
        <f t="shared" si="1"/>
        <v>0</v>
      </c>
      <c r="R19" s="331">
        <f t="shared" si="1"/>
        <v>0</v>
      </c>
      <c r="S19" s="331">
        <f t="shared" si="1"/>
        <v>152.19999999999999</v>
      </c>
      <c r="T19" s="331">
        <f t="shared" si="1"/>
        <v>0</v>
      </c>
      <c r="U19" s="331">
        <f t="shared" si="1"/>
        <v>0</v>
      </c>
      <c r="V19" s="331">
        <f t="shared" si="1"/>
        <v>0</v>
      </c>
      <c r="W19" s="331">
        <f t="shared" si="1"/>
        <v>0</v>
      </c>
      <c r="X19" s="331">
        <f t="shared" si="1"/>
        <v>0</v>
      </c>
      <c r="Y19" s="331">
        <f t="shared" si="1"/>
        <v>0</v>
      </c>
      <c r="Z19" s="332">
        <f t="shared" si="1"/>
        <v>0</v>
      </c>
      <c r="AA19" s="333">
        <f t="shared" ref="AA19:AA25" si="2">SUM(G19:Z19)</f>
        <v>1375.3</v>
      </c>
    </row>
    <row r="20" spans="2:27" ht="20.399999999999999"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691" t="s">
        <v>173</v>
      </c>
      <c r="D41" s="123" t="s">
        <v>179</v>
      </c>
      <c r="E41" s="698" t="s">
        <v>236</v>
      </c>
      <c r="F41" s="699"/>
      <c r="G41" s="367">
        <f t="shared" ref="G41:Z41" si="8">+G42+G46</f>
        <v>0</v>
      </c>
      <c r="H41" s="367">
        <f t="shared" si="8"/>
        <v>255.8</v>
      </c>
      <c r="I41" s="367">
        <f t="shared" si="8"/>
        <v>653.6</v>
      </c>
      <c r="J41" s="367">
        <f t="shared" si="8"/>
        <v>0.1</v>
      </c>
      <c r="K41" s="367">
        <f t="shared" si="8"/>
        <v>28.6</v>
      </c>
      <c r="L41" s="367">
        <f t="shared" si="8"/>
        <v>264.39999999999998</v>
      </c>
      <c r="M41" s="367">
        <f t="shared" si="8"/>
        <v>0</v>
      </c>
      <c r="N41" s="367">
        <f t="shared" si="8"/>
        <v>20.6</v>
      </c>
      <c r="O41" s="367">
        <f t="shared" si="8"/>
        <v>0</v>
      </c>
      <c r="P41" s="367">
        <f t="shared" si="8"/>
        <v>0</v>
      </c>
      <c r="Q41" s="367">
        <f t="shared" si="8"/>
        <v>0</v>
      </c>
      <c r="R41" s="367">
        <f t="shared" si="8"/>
        <v>0</v>
      </c>
      <c r="S41" s="367">
        <f t="shared" si="8"/>
        <v>152.19999999999999</v>
      </c>
      <c r="T41" s="367">
        <f t="shared" si="8"/>
        <v>0</v>
      </c>
      <c r="U41" s="367">
        <f t="shared" si="8"/>
        <v>0</v>
      </c>
      <c r="V41" s="367">
        <f t="shared" si="8"/>
        <v>0</v>
      </c>
      <c r="W41" s="367">
        <f t="shared" si="8"/>
        <v>0</v>
      </c>
      <c r="X41" s="367">
        <f t="shared" si="8"/>
        <v>0</v>
      </c>
      <c r="Y41" s="367">
        <f t="shared" si="8"/>
        <v>0</v>
      </c>
      <c r="Z41" s="368">
        <f t="shared" si="8"/>
        <v>0</v>
      </c>
      <c r="AA41" s="369">
        <f t="shared" si="4"/>
        <v>1375.3</v>
      </c>
    </row>
    <row r="42" spans="2:27" ht="20.399999999999999" customHeight="1">
      <c r="B42" s="167"/>
      <c r="C42" s="691"/>
      <c r="D42" s="207"/>
      <c r="E42" s="205" t="s">
        <v>262</v>
      </c>
      <c r="F42" s="383"/>
      <c r="G42" s="358">
        <f t="shared" ref="G42:Z42" si="9">SUM(G43:G45)</f>
        <v>0</v>
      </c>
      <c r="H42" s="358">
        <f t="shared" si="9"/>
        <v>255.8</v>
      </c>
      <c r="I42" s="358">
        <f t="shared" si="9"/>
        <v>653.6</v>
      </c>
      <c r="J42" s="358">
        <f t="shared" si="9"/>
        <v>0.1</v>
      </c>
      <c r="K42" s="358">
        <f t="shared" si="9"/>
        <v>28.6</v>
      </c>
      <c r="L42" s="358">
        <f t="shared" si="9"/>
        <v>264.39999999999998</v>
      </c>
      <c r="M42" s="358">
        <f t="shared" si="9"/>
        <v>0</v>
      </c>
      <c r="N42" s="358">
        <f t="shared" si="9"/>
        <v>20.6</v>
      </c>
      <c r="O42" s="358">
        <f t="shared" si="9"/>
        <v>0</v>
      </c>
      <c r="P42" s="358">
        <f t="shared" si="9"/>
        <v>0</v>
      </c>
      <c r="Q42" s="358">
        <f t="shared" si="9"/>
        <v>0</v>
      </c>
      <c r="R42" s="358">
        <f t="shared" si="9"/>
        <v>0</v>
      </c>
      <c r="S42" s="358">
        <f t="shared" si="9"/>
        <v>152.19999999999999</v>
      </c>
      <c r="T42" s="358">
        <f t="shared" si="9"/>
        <v>0</v>
      </c>
      <c r="U42" s="358">
        <f t="shared" si="9"/>
        <v>0</v>
      </c>
      <c r="V42" s="358">
        <f t="shared" si="9"/>
        <v>0</v>
      </c>
      <c r="W42" s="358">
        <f t="shared" si="9"/>
        <v>0</v>
      </c>
      <c r="X42" s="358">
        <f t="shared" si="9"/>
        <v>0</v>
      </c>
      <c r="Y42" s="358">
        <f t="shared" si="9"/>
        <v>0</v>
      </c>
      <c r="Z42" s="359">
        <f t="shared" si="9"/>
        <v>0</v>
      </c>
      <c r="AA42" s="360">
        <f t="shared" si="4"/>
        <v>1375.3</v>
      </c>
    </row>
    <row r="43" spans="2:27" ht="20.399999999999999" customHeight="1">
      <c r="B43" s="167"/>
      <c r="C43" s="691"/>
      <c r="D43" s="208"/>
      <c r="E43" s="203"/>
      <c r="F43" s="201" t="s">
        <v>235</v>
      </c>
      <c r="G43" s="361">
        <f>+ｱ.燃え殻!$AA$28</f>
        <v>0</v>
      </c>
      <c r="H43" s="361">
        <f>+ｲ.汚泥!$AA$28</f>
        <v>0</v>
      </c>
      <c r="I43" s="361">
        <f>+ｳ.廃油!$AA$28</f>
        <v>646.4</v>
      </c>
      <c r="J43" s="361">
        <f>+ｴ.廃酸!$AA$28</f>
        <v>0.1</v>
      </c>
      <c r="K43" s="361">
        <f>+ｵ.廃ｱﾙｶﾘ!$AA$28</f>
        <v>25.1</v>
      </c>
      <c r="L43" s="361">
        <f>+ｶ.廃ﾌﾟﾗ類!$AA$28</f>
        <v>230.2</v>
      </c>
      <c r="M43" s="361">
        <f>+ｷ.紙くず!$AA$28</f>
        <v>0</v>
      </c>
      <c r="N43" s="361">
        <f>+ｸ.木くず!$AA$28</f>
        <v>20.6</v>
      </c>
      <c r="O43" s="361">
        <f>+ｹ.繊維くず!$AA$28</f>
        <v>0</v>
      </c>
      <c r="P43" s="361">
        <f>+ｺ.動植物性残さ!$AA$28</f>
        <v>0</v>
      </c>
      <c r="Q43" s="361">
        <f>+ｻ.動物系固形不要物!$AA$28</f>
        <v>0</v>
      </c>
      <c r="R43" s="361">
        <f>+ｼ.ｺﾞﾑくず!$AA$28</f>
        <v>0</v>
      </c>
      <c r="S43" s="361">
        <f>+ｽ.金属くず!$AA$28</f>
        <v>152.19999999999999</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1074.5999999999999</v>
      </c>
    </row>
    <row r="44" spans="2:27" ht="20.399999999999999" customHeight="1">
      <c r="B44" s="167"/>
      <c r="C44" s="691"/>
      <c r="D44" s="208"/>
      <c r="E44" s="203"/>
      <c r="F44" s="201" t="s">
        <v>261</v>
      </c>
      <c r="G44" s="361">
        <f>+ｱ.燃え殻!$AA$29</f>
        <v>0</v>
      </c>
      <c r="H44" s="361">
        <f>+ｲ.汚泥!$AA$29</f>
        <v>255.8</v>
      </c>
      <c r="I44" s="361">
        <f>+ｳ.廃油!$AA$29</f>
        <v>7.2</v>
      </c>
      <c r="J44" s="361">
        <f>+ｴ.廃酸!$AA$29</f>
        <v>0</v>
      </c>
      <c r="K44" s="361">
        <f>+ｵ.廃ｱﾙｶﾘ!$AA$29</f>
        <v>3.5</v>
      </c>
      <c r="L44" s="361">
        <f>+ｶ.廃ﾌﾟﾗ類!$AA$29</f>
        <v>34.200000000000003</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300.7</v>
      </c>
    </row>
    <row r="45" spans="2:27" ht="20.399999999999999"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696" t="s">
        <v>294</v>
      </c>
      <c r="E47" s="696"/>
      <c r="F47" s="697"/>
      <c r="G47" s="370">
        <f>+ｱ.燃え殻!$AL$27</f>
        <v>0</v>
      </c>
      <c r="H47" s="370">
        <f>+ｲ.汚泥!$AL$27</f>
        <v>255.8</v>
      </c>
      <c r="I47" s="370">
        <f>+ｳ.廃油!$AL$27</f>
        <v>653.6</v>
      </c>
      <c r="J47" s="370">
        <f>+ｴ.廃酸!$AL$27</f>
        <v>0.1</v>
      </c>
      <c r="K47" s="370">
        <f>+ｵ.廃ｱﾙｶﾘ!$AL$27</f>
        <v>28.6</v>
      </c>
      <c r="L47" s="370">
        <f>+ｶ.廃ﾌﾟﾗ類!$AL$27</f>
        <v>264.39999999999998</v>
      </c>
      <c r="M47" s="370">
        <f>+ｷ.紙くず!$AL$27</f>
        <v>0</v>
      </c>
      <c r="N47" s="370">
        <f>+ｸ.木くず!$AL$27</f>
        <v>20.6</v>
      </c>
      <c r="O47" s="370">
        <f>+ｹ.繊維くず!$AL$27</f>
        <v>0</v>
      </c>
      <c r="P47" s="370">
        <f>+ｺ.動植物性残さ!$AL$27</f>
        <v>0</v>
      </c>
      <c r="Q47" s="370">
        <f>+ｻ.動物系固形不要物!$AL$27</f>
        <v>0</v>
      </c>
      <c r="R47" s="370">
        <f>+ｼ.ｺﾞﾑくず!$AL$27</f>
        <v>0</v>
      </c>
      <c r="S47" s="370">
        <f>+ｽ.金属くず!$AL$27</f>
        <v>152.19999999999999</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1375.3</v>
      </c>
    </row>
    <row r="48" spans="2:27" ht="20.399999999999999" customHeight="1">
      <c r="B48" s="167"/>
      <c r="C48" s="173"/>
      <c r="D48" s="172" t="s">
        <v>188</v>
      </c>
      <c r="E48" s="687" t="s">
        <v>238</v>
      </c>
      <c r="F48" s="688"/>
      <c r="G48" s="373">
        <f>+ｱ.燃え殻!$AL$30</f>
        <v>0</v>
      </c>
      <c r="H48" s="373">
        <f>+ｲ.汚泥!$AL$30</f>
        <v>4</v>
      </c>
      <c r="I48" s="373">
        <f>+ｳ.廃油!$AL$30</f>
        <v>653.6</v>
      </c>
      <c r="J48" s="373">
        <f>+ｴ.廃酸!$AL$30</f>
        <v>0.1</v>
      </c>
      <c r="K48" s="373">
        <f>+ｵ.廃ｱﾙｶﾘ!$AL$30</f>
        <v>28.6</v>
      </c>
      <c r="L48" s="373">
        <f>+ｶ.廃ﾌﾟﾗ類!$AL$30</f>
        <v>264.39999999999998</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950.7</v>
      </c>
    </row>
    <row r="49" spans="2:27" ht="20.399999999999999" customHeight="1">
      <c r="B49" s="167"/>
      <c r="C49" s="173"/>
      <c r="D49" s="409" t="s">
        <v>190</v>
      </c>
      <c r="E49" s="700" t="s">
        <v>239</v>
      </c>
      <c r="F49" s="701"/>
      <c r="G49" s="422">
        <f>+ｱ.燃え殻!$AS$24</f>
        <v>0</v>
      </c>
      <c r="H49" s="422">
        <f>+ｲ.汚泥!$AS$24</f>
        <v>0</v>
      </c>
      <c r="I49" s="422">
        <f>+ｳ.廃油!$AS$24</f>
        <v>646.4</v>
      </c>
      <c r="J49" s="422">
        <f>+ｴ.廃酸!$AS$24</f>
        <v>0.1</v>
      </c>
      <c r="K49" s="422">
        <f>+ｵ.廃ｱﾙｶﾘ!$AS$24</f>
        <v>25.1</v>
      </c>
      <c r="L49" s="422">
        <f>+ｶ.廃ﾌﾟﾗ類!$AS$24</f>
        <v>230.2</v>
      </c>
      <c r="M49" s="422">
        <f>+ｷ.紙くず!$AS$24</f>
        <v>0</v>
      </c>
      <c r="N49" s="422">
        <f>+ｸ.木くず!$AS$24</f>
        <v>20.6</v>
      </c>
      <c r="O49" s="422">
        <f>+ｹ.繊維くず!$AS$24</f>
        <v>0</v>
      </c>
      <c r="P49" s="422">
        <f>+ｺ.動植物性残さ!$AS$24</f>
        <v>0</v>
      </c>
      <c r="Q49" s="422">
        <f>+ｻ.動物系固形不要物!$AS$24</f>
        <v>0</v>
      </c>
      <c r="R49" s="422">
        <f>+ｼ.ｺﾞﾑくず!$AS$24</f>
        <v>0</v>
      </c>
      <c r="S49" s="422">
        <f>+ｽ.金属くず!$AS$24</f>
        <v>152.19999999999999</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1074.5999999999999</v>
      </c>
    </row>
    <row r="50" spans="2:27" ht="20.399999999999999" customHeight="1">
      <c r="B50" s="167"/>
      <c r="C50" s="173"/>
      <c r="D50" s="410"/>
      <c r="E50" s="702" t="s">
        <v>449</v>
      </c>
      <c r="F50" s="703"/>
      <c r="G50" s="411"/>
      <c r="H50" s="411"/>
      <c r="I50" s="411"/>
      <c r="J50" s="411"/>
      <c r="K50" s="411"/>
      <c r="L50" s="376">
        <f>ｶ.廃ﾌﾟﾗ類!AU18</f>
        <v>15.3</v>
      </c>
      <c r="M50" s="411"/>
      <c r="N50" s="411"/>
      <c r="O50" s="411"/>
      <c r="P50" s="411"/>
      <c r="Q50" s="411"/>
      <c r="R50" s="411"/>
      <c r="S50" s="411"/>
      <c r="T50" s="411"/>
      <c r="U50" s="411"/>
      <c r="V50" s="411"/>
      <c r="W50" s="411"/>
      <c r="X50" s="411"/>
      <c r="Y50" s="411"/>
      <c r="Z50" s="433"/>
      <c r="AA50" s="377">
        <f t="shared" si="4"/>
        <v>15.3</v>
      </c>
    </row>
    <row r="51" spans="2:27" ht="20.399999999999999"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2" t="s">
        <v>451</v>
      </c>
      <c r="F52" s="703"/>
      <c r="G52" s="415"/>
      <c r="H52" s="415"/>
      <c r="I52" s="415"/>
      <c r="J52" s="415"/>
      <c r="K52" s="415"/>
      <c r="L52" s="376">
        <f>ｶ.廃ﾌﾟﾗ類!AU20</f>
        <v>213.1</v>
      </c>
      <c r="M52" s="415"/>
      <c r="N52" s="415"/>
      <c r="O52" s="415"/>
      <c r="P52" s="415"/>
      <c r="Q52" s="415"/>
      <c r="R52" s="415"/>
      <c r="S52" s="415"/>
      <c r="T52" s="415"/>
      <c r="U52" s="415"/>
      <c r="V52" s="415"/>
      <c r="W52" s="415"/>
      <c r="X52" s="415"/>
      <c r="Y52" s="415"/>
      <c r="Z52" s="433"/>
      <c r="AA52" s="377">
        <f t="shared" si="4"/>
        <v>213.1</v>
      </c>
    </row>
    <row r="53" spans="2:27" ht="20.399999999999999" customHeight="1">
      <c r="B53" s="167"/>
      <c r="C53" s="173"/>
      <c r="D53" s="216"/>
      <c r="E53" s="706" t="s">
        <v>452</v>
      </c>
      <c r="F53" s="707"/>
      <c r="G53" s="419"/>
      <c r="H53" s="419"/>
      <c r="I53" s="419"/>
      <c r="J53" s="419"/>
      <c r="K53" s="419"/>
      <c r="L53" s="425">
        <f>ｶ.廃ﾌﾟﾗ類!AU21</f>
        <v>1.8</v>
      </c>
      <c r="M53" s="419"/>
      <c r="N53" s="419"/>
      <c r="O53" s="419"/>
      <c r="P53" s="419"/>
      <c r="Q53" s="419"/>
      <c r="R53" s="419"/>
      <c r="S53" s="419"/>
      <c r="T53" s="419"/>
      <c r="U53" s="419"/>
      <c r="V53" s="419"/>
      <c r="W53" s="419"/>
      <c r="X53" s="419"/>
      <c r="Y53" s="419"/>
      <c r="Z53" s="434"/>
      <c r="AA53" s="426">
        <f t="shared" si="4"/>
        <v>1.8</v>
      </c>
    </row>
    <row r="54" spans="2:27" ht="20.399999999999999"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701.5</v>
      </c>
      <c r="I63" s="406">
        <f t="shared" si="10"/>
        <v>1357.6</v>
      </c>
      <c r="J63" s="406">
        <f t="shared" si="10"/>
        <v>1</v>
      </c>
      <c r="K63" s="406">
        <f t="shared" si="10"/>
        <v>40.900000000000006</v>
      </c>
      <c r="L63" s="406">
        <f t="shared" si="10"/>
        <v>535.29999999999995</v>
      </c>
      <c r="M63" s="406">
        <f t="shared" si="10"/>
        <v>0</v>
      </c>
      <c r="N63" s="406">
        <f t="shared" si="10"/>
        <v>57.2</v>
      </c>
      <c r="O63" s="406">
        <f t="shared" si="10"/>
        <v>0</v>
      </c>
      <c r="P63" s="406">
        <f t="shared" si="10"/>
        <v>0</v>
      </c>
      <c r="Q63" s="406">
        <f t="shared" si="10"/>
        <v>0</v>
      </c>
      <c r="R63" s="406">
        <f t="shared" si="10"/>
        <v>0</v>
      </c>
      <c r="S63" s="406">
        <f t="shared" si="10"/>
        <v>285.10000000000002</v>
      </c>
      <c r="T63" s="406">
        <f t="shared" si="10"/>
        <v>0</v>
      </c>
      <c r="U63" s="406">
        <f t="shared" si="10"/>
        <v>0</v>
      </c>
      <c r="V63" s="406">
        <f t="shared" si="10"/>
        <v>0</v>
      </c>
      <c r="W63" s="406">
        <f t="shared" si="10"/>
        <v>0</v>
      </c>
      <c r="X63" s="406">
        <f t="shared" si="10"/>
        <v>0</v>
      </c>
      <c r="Y63" s="406">
        <f t="shared" si="10"/>
        <v>0</v>
      </c>
      <c r="Z63" s="406">
        <f t="shared" si="10"/>
        <v>0</v>
      </c>
      <c r="AA63" s="407">
        <f>+AA9+AA19+AA20</f>
        <v>2978.6000000000004</v>
      </c>
    </row>
    <row r="64" spans="2:27" s="406" customFormat="1" ht="13">
      <c r="F64" s="408"/>
    </row>
    <row r="65" spans="6:6" s="406" customFormat="1" ht="13">
      <c r="F65" s="408"/>
    </row>
    <row r="66" spans="6:6" s="406" customFormat="1" ht="13">
      <c r="F66" s="408"/>
    </row>
    <row r="67" spans="6:6"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&amp;C_x000D_&amp;1#&amp;"Arial"&amp;10&amp;K000000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6384" width="9" style="21"/>
  </cols>
  <sheetData>
    <row r="1" spans="1:16" ht="16.25" customHeight="1">
      <c r="C1" s="74" t="s">
        <v>272</v>
      </c>
    </row>
    <row r="2" spans="1:16" ht="16.25" customHeight="1">
      <c r="C2" s="74"/>
    </row>
    <row r="3" spans="1:16" ht="14" customHeight="1" thickBot="1">
      <c r="O3" s="98" t="s">
        <v>158</v>
      </c>
    </row>
    <row r="4" spans="1:16" ht="13">
      <c r="A4" s="21">
        <v>14</v>
      </c>
      <c r="M4" s="525" t="s">
        <v>325</v>
      </c>
      <c r="N4" s="96" t="s">
        <v>112</v>
      </c>
      <c r="O4" s="97" t="s">
        <v>113</v>
      </c>
    </row>
    <row r="5" spans="1:16" ht="20.149999999999999" customHeight="1" thickBot="1">
      <c r="A5" s="22" t="e">
        <f>+#REF!</f>
        <v>#REF!</v>
      </c>
      <c r="C5" s="21" t="s">
        <v>295</v>
      </c>
      <c r="M5" s="733"/>
      <c r="N5" s="233" t="str">
        <f>+表紙!N28</f>
        <v>○</v>
      </c>
      <c r="O5" s="234" t="str">
        <f>+表紙!O28</f>
        <v>　</v>
      </c>
    </row>
    <row r="6" spans="1:16" ht="13">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25" customHeight="1">
      <c r="C10" s="78"/>
      <c r="O10" s="79"/>
    </row>
    <row r="11" spans="1:16" ht="13">
      <c r="C11" s="78"/>
      <c r="L11" s="754" t="str">
        <f>+表紙!L34</f>
        <v>令和   7 年  6  月 23   日</v>
      </c>
      <c r="M11" s="755"/>
      <c r="N11" s="755"/>
      <c r="O11" s="756"/>
    </row>
    <row r="12" spans="1:16" ht="13.25" customHeight="1">
      <c r="C12" s="78"/>
      <c r="O12" s="80"/>
    </row>
    <row r="13" spans="1:16" ht="13">
      <c r="C13" s="757" t="str">
        <f>+表紙!C36</f>
        <v>横浜市長</v>
      </c>
      <c r="D13" s="758"/>
      <c r="E13" s="758"/>
      <c r="F13" s="758"/>
      <c r="G13" s="88" t="s">
        <v>5</v>
      </c>
      <c r="O13" s="79"/>
    </row>
    <row r="14" spans="1:16" ht="8.25" customHeight="1">
      <c r="C14" s="78"/>
      <c r="O14" s="79"/>
    </row>
    <row r="15" spans="1:16" ht="13.25" customHeight="1">
      <c r="A15" s="22">
        <v>3</v>
      </c>
      <c r="C15" s="78"/>
      <c r="H15" s="221" t="s">
        <v>270</v>
      </c>
      <c r="I15" s="221"/>
      <c r="O15" s="79"/>
    </row>
    <row r="16" spans="1:16" ht="26.25" customHeight="1">
      <c r="C16" s="78"/>
      <c r="H16" s="23" t="s">
        <v>6</v>
      </c>
      <c r="I16" s="23"/>
      <c r="J16" s="746" t="str">
        <f>+表紙!J39</f>
        <v>神奈川県横浜市戸塚区下倉田町296</v>
      </c>
      <c r="K16" s="746"/>
      <c r="L16" s="747"/>
      <c r="M16" s="747"/>
      <c r="N16" s="747"/>
      <c r="O16" s="748"/>
    </row>
    <row r="17" spans="1:15" ht="26.25" customHeight="1">
      <c r="C17" s="78"/>
      <c r="H17" s="23" t="s">
        <v>7</v>
      </c>
      <c r="I17" s="23"/>
      <c r="J17" s="746" t="str">
        <f>+表紙!J40</f>
        <v>BASFコーティングスジャパン合同会社　
最高経営責任者　　篠田　大</v>
      </c>
      <c r="K17" s="746"/>
      <c r="L17" s="747"/>
      <c r="M17" s="747"/>
      <c r="N17" s="747"/>
      <c r="O17" s="748"/>
    </row>
    <row r="18" spans="1:15">
      <c r="C18" s="78"/>
      <c r="J18" s="21" t="s">
        <v>8</v>
      </c>
      <c r="O18" s="79"/>
    </row>
    <row r="19" spans="1:15">
      <c r="C19" s="78"/>
      <c r="J19" s="24" t="s">
        <v>9</v>
      </c>
      <c r="K19" s="24"/>
      <c r="L19" s="759" t="str">
        <f>IF(+表紙!L42="","",+表紙!L42)</f>
        <v>045-862-7500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BASFコーティングスジャパン合同会社　戸塚事業所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2034</v>
      </c>
      <c r="N25" s="783"/>
      <c r="O25" s="784"/>
    </row>
    <row r="26" spans="1:15" ht="18" customHeight="1">
      <c r="C26" s="493" t="s">
        <v>11</v>
      </c>
      <c r="D26" s="494"/>
      <c r="E26" s="495"/>
      <c r="F26" s="769" t="str">
        <f>+表紙!F49</f>
        <v>神奈川県横浜市戸塚区下倉田町296</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Ｅ16－化学工業</v>
      </c>
      <c r="G29" s="737"/>
      <c r="H29" s="737"/>
      <c r="I29" s="737"/>
      <c r="J29" s="30" t="s">
        <v>47</v>
      </c>
      <c r="K29" s="30"/>
      <c r="L29" s="785">
        <f>+表紙!L52</f>
        <v>1644</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220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1603.3000000000002</v>
      </c>
      <c r="I40" s="240" t="s">
        <v>4</v>
      </c>
      <c r="J40" s="473" t="s">
        <v>324</v>
      </c>
      <c r="K40" s="474"/>
      <c r="L40" s="475"/>
      <c r="M40" s="786">
        <f>+表紙!M63</f>
        <v>1603.3000000000002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929.59999999999991</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1068.8</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2" customHeight="1">
      <c r="C45" s="793" t="s">
        <v>15</v>
      </c>
      <c r="D45" s="794"/>
      <c r="E45" s="795"/>
      <c r="F45" s="27"/>
      <c r="G45" s="27"/>
      <c r="H45" s="28"/>
      <c r="I45" s="28"/>
      <c r="J45" s="29"/>
      <c r="K45" s="29"/>
      <c r="L45" s="30"/>
      <c r="M45" s="30"/>
      <c r="N45" s="30"/>
      <c r="O45" s="31"/>
    </row>
    <row r="46" spans="3:15" ht="3.65"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25" customHeight="1">
      <c r="A54" s="21"/>
      <c r="B54" s="21"/>
      <c r="C54" s="181">
        <v>3</v>
      </c>
      <c r="D54" s="460" t="s">
        <v>443</v>
      </c>
      <c r="E54" s="460"/>
      <c r="F54" s="460"/>
      <c r="G54" s="460"/>
      <c r="H54" s="460"/>
      <c r="I54" s="460"/>
      <c r="J54" s="460"/>
      <c r="K54" s="460"/>
      <c r="L54" s="460"/>
      <c r="M54" s="460"/>
      <c r="N54" s="460"/>
      <c r="O54" s="461"/>
    </row>
    <row r="55" spans="1:15" ht="28.2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2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25" customHeight="1">
      <c r="A68" s="21"/>
      <c r="B68" s="21"/>
      <c r="C68" s="181"/>
      <c r="D68" s="182" t="s">
        <v>310</v>
      </c>
      <c r="E68" s="460" t="s">
        <v>408</v>
      </c>
      <c r="F68" s="460"/>
      <c r="G68" s="460"/>
      <c r="H68" s="460"/>
      <c r="I68" s="460"/>
      <c r="J68" s="460"/>
      <c r="K68" s="460"/>
      <c r="L68" s="460"/>
      <c r="M68" s="460"/>
      <c r="N68" s="460"/>
      <c r="O68" s="461"/>
    </row>
    <row r="69" spans="1:15" ht="28.25" customHeight="1">
      <c r="A69" s="21"/>
      <c r="B69" s="21"/>
      <c r="C69" s="181"/>
      <c r="D69" s="182" t="s">
        <v>311</v>
      </c>
      <c r="E69" s="460" t="s">
        <v>316</v>
      </c>
      <c r="F69" s="460"/>
      <c r="G69" s="460"/>
      <c r="H69" s="460"/>
      <c r="I69" s="460"/>
      <c r="J69" s="460"/>
      <c r="K69" s="460"/>
      <c r="L69" s="460"/>
      <c r="M69" s="460"/>
      <c r="N69" s="460"/>
      <c r="O69" s="461"/>
    </row>
    <row r="70" spans="1:15" ht="28.2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oddFooter>&amp;C_x000D_&amp;1#&amp;"Arial"&amp;10&amp;K000000 Internal</oddFoot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797" t="s">
        <v>170</v>
      </c>
      <c r="C4" s="797"/>
    </row>
    <row r="5" spans="2:4" ht="13.5" thickBot="1">
      <c r="B5" s="5"/>
    </row>
    <row r="6" spans="2:4">
      <c r="B6" s="99" t="s">
        <v>160</v>
      </c>
      <c r="C6" s="6" t="s">
        <v>161</v>
      </c>
    </row>
    <row r="7" spans="2:4" ht="114.9" customHeight="1">
      <c r="B7" s="100" t="s">
        <v>51</v>
      </c>
      <c r="C7" s="7" t="s">
        <v>163</v>
      </c>
    </row>
    <row r="8" spans="2:4" ht="125.15" customHeight="1">
      <c r="B8" s="101" t="s">
        <v>52</v>
      </c>
      <c r="C8" s="7" t="s">
        <v>164</v>
      </c>
    </row>
    <row r="9" spans="2:4" ht="75" customHeight="1">
      <c r="B9" s="102" t="s">
        <v>53</v>
      </c>
      <c r="C9" s="7" t="s">
        <v>165</v>
      </c>
    </row>
    <row r="10" spans="2:4" ht="65.150000000000006"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&amp;C_x000D_&amp;1#&amp;"Arial"&amp;10&amp;K000000 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A26" sqref="AA26"/>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255.8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445.7</v>
      </c>
      <c r="E24" s="629"/>
      <c r="F24" s="629"/>
      <c r="G24" s="194" t="s">
        <v>198</v>
      </c>
      <c r="H24" s="607">
        <f>+F12</f>
        <v>255.8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255.8</v>
      </c>
      <c r="Q27" s="612"/>
      <c r="R27" s="612"/>
      <c r="S27" s="612"/>
      <c r="T27" s="44" t="s">
        <v>38</v>
      </c>
      <c r="U27" s="64"/>
      <c r="V27" s="64"/>
      <c r="Y27" s="62" t="s">
        <v>39</v>
      </c>
      <c r="Z27" s="65"/>
      <c r="AH27" s="53"/>
      <c r="AI27" s="53"/>
      <c r="AJ27" s="53"/>
      <c r="AK27" s="53"/>
      <c r="AL27" s="575">
        <f>+AH18+P27</f>
        <v>255.8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445.7</v>
      </c>
      <c r="E29" s="629"/>
      <c r="F29" s="629"/>
      <c r="G29" s="194" t="s">
        <v>198</v>
      </c>
      <c r="H29" s="607">
        <f>+AL27</f>
        <v>255.8</v>
      </c>
      <c r="I29" s="608"/>
      <c r="J29" s="194" t="s">
        <v>198</v>
      </c>
      <c r="M29" s="581"/>
      <c r="P29" s="56"/>
      <c r="Q29" s="144"/>
      <c r="R29" s="51" t="s">
        <v>183</v>
      </c>
      <c r="S29" s="583" t="s">
        <v>33</v>
      </c>
      <c r="T29" s="597"/>
      <c r="U29" s="597"/>
      <c r="V29" s="598"/>
      <c r="W29" s="48"/>
      <c r="X29" s="66"/>
      <c r="Y29" s="613" t="s">
        <v>258</v>
      </c>
      <c r="Z29" s="614"/>
      <c r="AA29" s="569">
        <v>255.8</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4</v>
      </c>
      <c r="I30" s="608"/>
      <c r="J30" s="194" t="s">
        <v>198</v>
      </c>
      <c r="M30" s="581"/>
      <c r="P30" s="56"/>
      <c r="R30" s="611">
        <f>+ROUND(AA28,1)+ROUND(AA29,1)+ROUND(AA30,1)</f>
        <v>255.8</v>
      </c>
      <c r="S30" s="612"/>
      <c r="T30" s="612"/>
      <c r="U30" s="612"/>
      <c r="V30" s="44" t="s">
        <v>16</v>
      </c>
      <c r="Y30" s="613" t="s">
        <v>186</v>
      </c>
      <c r="Z30" s="614"/>
      <c r="AA30" s="569"/>
      <c r="AB30" s="570"/>
      <c r="AC30" s="570"/>
      <c r="AD30" s="570"/>
      <c r="AE30" s="570"/>
      <c r="AF30" s="44" t="s">
        <v>13</v>
      </c>
      <c r="AL30" s="561">
        <v>4</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D31" sqref="D31:F31"/>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653.6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704</v>
      </c>
      <c r="E24" s="629"/>
      <c r="F24" s="629"/>
      <c r="G24" s="194" t="s">
        <v>198</v>
      </c>
      <c r="H24" s="607">
        <f>+F12</f>
        <v>653.6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646.4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653.6</v>
      </c>
      <c r="Q27" s="612"/>
      <c r="R27" s="612"/>
      <c r="S27" s="612"/>
      <c r="T27" s="44" t="s">
        <v>38</v>
      </c>
      <c r="U27" s="64"/>
      <c r="V27" s="64"/>
      <c r="Y27" s="62" t="s">
        <v>39</v>
      </c>
      <c r="Z27" s="65"/>
      <c r="AH27" s="53"/>
      <c r="AI27" s="53"/>
      <c r="AJ27" s="53"/>
      <c r="AK27" s="53"/>
      <c r="AL27" s="575">
        <f>+AH18+P27</f>
        <v>653.6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646.4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704</v>
      </c>
      <c r="E29" s="629"/>
      <c r="F29" s="629"/>
      <c r="G29" s="194" t="s">
        <v>198</v>
      </c>
      <c r="H29" s="607">
        <f>+AL27</f>
        <v>653.6</v>
      </c>
      <c r="I29" s="608"/>
      <c r="J29" s="194" t="s">
        <v>198</v>
      </c>
      <c r="M29" s="581"/>
      <c r="P29" s="56"/>
      <c r="Q29" s="144"/>
      <c r="R29" s="51" t="s">
        <v>183</v>
      </c>
      <c r="S29" s="583" t="s">
        <v>33</v>
      </c>
      <c r="T29" s="597"/>
      <c r="U29" s="597"/>
      <c r="V29" s="598"/>
      <c r="W29" s="48"/>
      <c r="X29" s="66"/>
      <c r="Y29" s="613" t="s">
        <v>258</v>
      </c>
      <c r="Z29" s="614"/>
      <c r="AA29" s="569">
        <v>7.2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704</v>
      </c>
      <c r="E30" s="629"/>
      <c r="F30" s="629"/>
      <c r="G30" s="194" t="s">
        <v>198</v>
      </c>
      <c r="H30" s="607">
        <f>+AL30</f>
        <v>653.6</v>
      </c>
      <c r="I30" s="608"/>
      <c r="J30" s="194" t="s">
        <v>198</v>
      </c>
      <c r="M30" s="581"/>
      <c r="P30" s="56"/>
      <c r="R30" s="611">
        <f>+ROUND(AA28,1)+ROUND(AA29,1)+ROUND(AA30,1)</f>
        <v>653.6</v>
      </c>
      <c r="S30" s="612"/>
      <c r="T30" s="612"/>
      <c r="U30" s="612"/>
      <c r="V30" s="44" t="s">
        <v>16</v>
      </c>
      <c r="Y30" s="613" t="s">
        <v>186</v>
      </c>
      <c r="Z30" s="614"/>
      <c r="AA30" s="569"/>
      <c r="AB30" s="570"/>
      <c r="AC30" s="570"/>
      <c r="AD30" s="570"/>
      <c r="AE30" s="570"/>
      <c r="AF30" s="44" t="s">
        <v>13</v>
      </c>
      <c r="AL30" s="561">
        <v>653.6</v>
      </c>
      <c r="AM30" s="562"/>
      <c r="AN30" s="562"/>
      <c r="AO30" s="562"/>
      <c r="AP30" s="52" t="s">
        <v>13</v>
      </c>
      <c r="AS30" s="606"/>
      <c r="AT30" s="603"/>
      <c r="AU30" s="603"/>
      <c r="AV30" s="604"/>
      <c r="AW30" s="405"/>
    </row>
    <row r="31" spans="2:49" ht="27" customHeight="1" thickTop="1" thickBot="1">
      <c r="B31" s="640" t="s">
        <v>226</v>
      </c>
      <c r="C31" s="641"/>
      <c r="D31" s="629">
        <v>704</v>
      </c>
      <c r="E31" s="629"/>
      <c r="F31" s="629"/>
      <c r="G31" s="194" t="s">
        <v>198</v>
      </c>
      <c r="H31" s="607">
        <f>+AS24</f>
        <v>646.4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5" zoomScaleNormal="10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0.9</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0.9</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0.9</v>
      </c>
      <c r="E30" s="629"/>
      <c r="F30" s="629"/>
      <c r="G30" s="194" t="s">
        <v>198</v>
      </c>
      <c r="H30" s="607">
        <f>+AL30</f>
        <v>0.1</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v>0.1</v>
      </c>
      <c r="AM30" s="562"/>
      <c r="AN30" s="562"/>
      <c r="AO30" s="562"/>
      <c r="AP30" s="52" t="s">
        <v>13</v>
      </c>
      <c r="AS30" s="606"/>
      <c r="AT30" s="603"/>
      <c r="AU30" s="603"/>
      <c r="AV30" s="604"/>
      <c r="AW30" s="405"/>
    </row>
    <row r="31" spans="2:49" ht="27" customHeight="1" thickTop="1" thickBot="1">
      <c r="B31" s="640" t="s">
        <v>226</v>
      </c>
      <c r="C31" s="641"/>
      <c r="D31" s="629">
        <v>0.9</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5" zoomScaleNormal="10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12.3</v>
      </c>
      <c r="E24" s="629"/>
      <c r="F24" s="629"/>
      <c r="G24" s="194" t="s">
        <v>198</v>
      </c>
      <c r="H24" s="607">
        <f>+F12</f>
        <v>28.6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25.1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28.6</v>
      </c>
      <c r="Q27" s="612"/>
      <c r="R27" s="612"/>
      <c r="S27" s="612"/>
      <c r="T27" s="44" t="s">
        <v>38</v>
      </c>
      <c r="U27" s="64"/>
      <c r="V27" s="64"/>
      <c r="Y27" s="62" t="s">
        <v>39</v>
      </c>
      <c r="Z27" s="65"/>
      <c r="AH27" s="53"/>
      <c r="AI27" s="53"/>
      <c r="AJ27" s="53"/>
      <c r="AK27" s="53"/>
      <c r="AL27" s="575">
        <f>+AH18+P27</f>
        <v>28.6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25.1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12.3</v>
      </c>
      <c r="E29" s="629"/>
      <c r="F29" s="629"/>
      <c r="G29" s="194" t="s">
        <v>198</v>
      </c>
      <c r="H29" s="607">
        <f>+AL27</f>
        <v>28.6</v>
      </c>
      <c r="I29" s="608"/>
      <c r="J29" s="194" t="s">
        <v>198</v>
      </c>
      <c r="M29" s="581"/>
      <c r="P29" s="56"/>
      <c r="Q29" s="144"/>
      <c r="R29" s="51" t="s">
        <v>183</v>
      </c>
      <c r="S29" s="583" t="s">
        <v>33</v>
      </c>
      <c r="T29" s="597"/>
      <c r="U29" s="597"/>
      <c r="V29" s="598"/>
      <c r="W29" s="48"/>
      <c r="X29" s="66"/>
      <c r="Y29" s="613" t="s">
        <v>258</v>
      </c>
      <c r="Z29" s="614"/>
      <c r="AA29" s="569">
        <v>3.5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12.3</v>
      </c>
      <c r="E30" s="629"/>
      <c r="F30" s="629"/>
      <c r="G30" s="194" t="s">
        <v>198</v>
      </c>
      <c r="H30" s="607">
        <f>+AL30</f>
        <v>28.6</v>
      </c>
      <c r="I30" s="608"/>
      <c r="J30" s="194" t="s">
        <v>198</v>
      </c>
      <c r="M30" s="581"/>
      <c r="P30" s="56"/>
      <c r="R30" s="611">
        <f>+ROUND(AA28,1)+ROUND(AA29,1)+ROUND(AA30,1)</f>
        <v>28.6</v>
      </c>
      <c r="S30" s="612"/>
      <c r="T30" s="612"/>
      <c r="U30" s="612"/>
      <c r="V30" s="44" t="s">
        <v>16</v>
      </c>
      <c r="Y30" s="613" t="s">
        <v>186</v>
      </c>
      <c r="Z30" s="614"/>
      <c r="AA30" s="569"/>
      <c r="AB30" s="570"/>
      <c r="AC30" s="570"/>
      <c r="AD30" s="570"/>
      <c r="AE30" s="570"/>
      <c r="AF30" s="44" t="s">
        <v>13</v>
      </c>
      <c r="AL30" s="561">
        <v>28.6</v>
      </c>
      <c r="AM30" s="562"/>
      <c r="AN30" s="562"/>
      <c r="AO30" s="562"/>
      <c r="AP30" s="52" t="s">
        <v>13</v>
      </c>
      <c r="AS30" s="606"/>
      <c r="AT30" s="603"/>
      <c r="AU30" s="603"/>
      <c r="AV30" s="604"/>
      <c r="AW30" s="405"/>
    </row>
    <row r="31" spans="2:49" ht="27" customHeight="1" thickTop="1" thickBot="1">
      <c r="B31" s="640" t="s">
        <v>226</v>
      </c>
      <c r="C31" s="641"/>
      <c r="D31" s="629">
        <v>12.3</v>
      </c>
      <c r="E31" s="629"/>
      <c r="F31" s="629"/>
      <c r="G31" s="194" t="s">
        <v>198</v>
      </c>
      <c r="H31" s="607">
        <f>+AS24</f>
        <v>25.1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4" zoomScaleNormal="100" workbookViewId="0">
      <selection activeCell="AX33" sqref="AX3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264.39999999999998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15.3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213.1</v>
      </c>
      <c r="AV20" s="438" t="s">
        <v>198</v>
      </c>
      <c r="AW20" s="662"/>
      <c r="AX20" s="662"/>
    </row>
    <row r="21" spans="2:51"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1.8</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270.89999999999998</v>
      </c>
      <c r="E24" s="629"/>
      <c r="F24" s="629"/>
      <c r="G24" s="194" t="s">
        <v>198</v>
      </c>
      <c r="H24" s="607">
        <f>+F12</f>
        <v>264.39999999999998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230.2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264.39999999999998</v>
      </c>
      <c r="Q27" s="612"/>
      <c r="R27" s="612"/>
      <c r="S27" s="612"/>
      <c r="T27" s="44" t="s">
        <v>38</v>
      </c>
      <c r="U27" s="64"/>
      <c r="V27" s="64"/>
      <c r="Y27" s="62" t="s">
        <v>39</v>
      </c>
      <c r="Z27" s="65"/>
      <c r="AH27" s="53"/>
      <c r="AI27" s="53"/>
      <c r="AJ27" s="53"/>
      <c r="AK27" s="53"/>
      <c r="AL27" s="575">
        <f>+AH18+P27</f>
        <v>264.39999999999998</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230.2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270.89999999999998</v>
      </c>
      <c r="E29" s="629"/>
      <c r="F29" s="629"/>
      <c r="G29" s="194" t="s">
        <v>198</v>
      </c>
      <c r="H29" s="607">
        <f>+AL27</f>
        <v>264.39999999999998</v>
      </c>
      <c r="I29" s="608"/>
      <c r="J29" s="194" t="s">
        <v>198</v>
      </c>
      <c r="M29" s="581"/>
      <c r="P29" s="56"/>
      <c r="Q29" s="144"/>
      <c r="R29" s="51" t="s">
        <v>183</v>
      </c>
      <c r="S29" s="583" t="s">
        <v>33</v>
      </c>
      <c r="T29" s="597"/>
      <c r="U29" s="597"/>
      <c r="V29" s="598"/>
      <c r="W29" s="48"/>
      <c r="X29" s="66"/>
      <c r="Y29" s="613" t="s">
        <v>258</v>
      </c>
      <c r="Z29" s="614"/>
      <c r="AA29" s="569">
        <v>34.200000000000003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212.4</v>
      </c>
      <c r="E30" s="629"/>
      <c r="F30" s="629"/>
      <c r="G30" s="194" t="s">
        <v>198</v>
      </c>
      <c r="H30" s="607">
        <f>+AL30</f>
        <v>264.39999999999998</v>
      </c>
      <c r="I30" s="608"/>
      <c r="J30" s="194" t="s">
        <v>198</v>
      </c>
      <c r="M30" s="581"/>
      <c r="P30" s="56"/>
      <c r="R30" s="611">
        <f>+ROUND(AA28,1)+ROUND(AA29,1)+ROUND(AA30,1)</f>
        <v>264.39999999999998</v>
      </c>
      <c r="S30" s="612"/>
      <c r="T30" s="612"/>
      <c r="U30" s="612"/>
      <c r="V30" s="44" t="s">
        <v>16</v>
      </c>
      <c r="Y30" s="613" t="s">
        <v>186</v>
      </c>
      <c r="Z30" s="614"/>
      <c r="AA30" s="569"/>
      <c r="AB30" s="570"/>
      <c r="AC30" s="570"/>
      <c r="AD30" s="570"/>
      <c r="AE30" s="570"/>
      <c r="AF30" s="44" t="s">
        <v>13</v>
      </c>
      <c r="AL30" s="561">
        <v>264.39999999999998</v>
      </c>
      <c r="AM30" s="562"/>
      <c r="AN30" s="562"/>
      <c r="AO30" s="562"/>
      <c r="AP30" s="52" t="s">
        <v>13</v>
      </c>
      <c r="AS30" s="606"/>
      <c r="AT30" s="603"/>
      <c r="AU30" s="603"/>
      <c r="AV30" s="604"/>
      <c r="AW30" s="405"/>
    </row>
    <row r="31" spans="2:51" ht="27" customHeight="1" thickTop="1" thickBot="1">
      <c r="B31" s="640" t="s">
        <v>226</v>
      </c>
      <c r="C31" s="641"/>
      <c r="D31" s="629">
        <v>182.1</v>
      </c>
      <c r="E31" s="629"/>
      <c r="F31" s="629"/>
      <c r="G31" s="194" t="s">
        <v>198</v>
      </c>
      <c r="H31" s="607">
        <f>+AS24</f>
        <v>230.2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5"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87.065052950075653</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80.59757942511348</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oddFooter>&amp;C_x000D_&amp;1#&amp;"Arial"&amp;10&amp;K000000 Internal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BASFコーティングスジャパン合同会社　戸塚事業所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36.6</v>
      </c>
      <c r="E24" s="629"/>
      <c r="F24" s="629"/>
      <c r="G24" s="194" t="s">
        <v>198</v>
      </c>
      <c r="H24" s="607">
        <f>+F12</f>
        <v>20.6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20.6</v>
      </c>
      <c r="Q27" s="612"/>
      <c r="R27" s="612"/>
      <c r="S27" s="612"/>
      <c r="T27" s="44" t="s">
        <v>38</v>
      </c>
      <c r="U27" s="64"/>
      <c r="V27" s="64"/>
      <c r="Y27" s="62" t="s">
        <v>39</v>
      </c>
      <c r="Z27" s="65"/>
      <c r="AH27" s="53"/>
      <c r="AI27" s="53"/>
      <c r="AJ27" s="53"/>
      <c r="AK27" s="53"/>
      <c r="AL27" s="575">
        <f>+AH18+P27</f>
        <v>20.6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36.6</v>
      </c>
      <c r="E29" s="629"/>
      <c r="F29" s="629"/>
      <c r="G29" s="194" t="s">
        <v>198</v>
      </c>
      <c r="H29" s="607">
        <f>+AL27</f>
        <v>20.6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20.6</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36.6</v>
      </c>
      <c r="E31" s="629"/>
      <c r="F31" s="629"/>
      <c r="G31" s="194" t="s">
        <v>198</v>
      </c>
      <c r="H31" s="607">
        <f>+AS24</f>
        <v>20.6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docMetadata/LabelInfo.xml><?xml version="1.0" encoding="utf-8"?>
<clbl:labelList xmlns:clbl="http://schemas.microsoft.com/office/2020/mipLabelMetadata">
  <clbl:label id="{06530cf4-8573-4c29-a912-bbcdac835909}" enabled="1" method="Standard" siteId="{ecaa386b-c8df-4ce0-ad01-740cbdb5ba5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2025-06-23T00:34:56Z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