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13_ncr:1_{B5E54121-78AF-4A82-BA61-793B676DDEA7}" xr6:coauthVersionLast="47" xr6:coauthVersionMax="47" xr10:uidLastSave="{00000000-0000-0000-0000-000000000000}"/>
  <bookViews>
    <workbookView xWindow="-110" yWindow="-110" windowWidth="19420" windowHeight="1030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G26" i="94" s="1"/>
  <c r="G27"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<sst xmlns="http://schemas.openxmlformats.org/spreadsheetml/2006/main" count="3304" uniqueCount="475">
  <si>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</si>
  <si>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</si>
  <si>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</si>
  <si>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</si>
  <si>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</si>
  <si>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</si>
  <si>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</si>
  <si>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</si>
  <si>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</si>
  <si>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</si>
  <si>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</si>
  <si>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</si>
  <si>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</si>
  <si>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</si>
  <si>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</si>
  <si>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</si>
  <si>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</si>
  <si>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</si>
  <si>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</si>
  <si>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</si>
  <si>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</si>
  <si>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</si>
  <si>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</si>
  <si>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</si>
  <si>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</si>
  <si>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</si>
  <si>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</si>
  <si>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</si>
  <si>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</si>
  <si>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</si>
  <si>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</si>
  <si>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</si>
  <si>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</si>
  <si>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</si>
  <si>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</si>
  <si>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</si>
  <si>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</si>
  <si>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</si>
  <si>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</si>
  <si>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</si>
  <si>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</si>
  <si>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</si>
  <si>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</si>
  <si>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</si>
  <si>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</si>
  <si>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</si>
  <si>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</si>
  <si>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</si>
  <si>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</si>
  <si>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</si>
  <si>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</si>
  <si>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</si>
  <si>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</si>
  <si>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</si>
  <si>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</si>
  <si>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</si>
  <si>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</si>
  <si>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</si>
  <si>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</si>
  <si>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</si>
  <si>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</si>
  <si>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</si>
  <si>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</si>
  <si>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</si>
  <si>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</si>
  <si>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</si>
  <si>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</si>
  <si>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</si>
  <si>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</si>
  <si>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</si>
  <si>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</si>
  <si>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</si>
  <si>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</si>
  <si>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</si>
  <si>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</si>
  <si>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</si>
  <si>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</si>
  <si>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</si>
  <si>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</si>
  <si>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</si>
  <si>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</si>
  <si>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</si>
  <si>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</si>
  <si>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</si>
  <si>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</si>
  <si>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</si>
  <si>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</si>
  <si>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</si>
  <si>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</si>
  <si>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</si>
  <si>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</si>
  <si>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</si>
  <si>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</si>
  <si>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</si>
  <si>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</si>
  <si>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</si>
  <si>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</si>
  <si>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</si>
  <si>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</si>
  <si>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</si>
  <si>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</si>
  <si>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</si>
  <si>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</si>
  <si>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</si>
  <si>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</si>
  <si>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</si>
  <si>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</si>
  <si>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</si>
  <si>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</si>
  <si>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</si>
  <si>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</si>
  <si>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</si>
  <si>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</si>
  <si>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</si>
  <si>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</si>
  <si>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</si>
  <si>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</si>
  <si>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</si>
  <si>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</si>
  <si>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</si>
  <si>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</si>
  <si>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</si>
  <si>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</si>
  <si>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</si>
  <si>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</si>
  <si>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</si>
  <si>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</si>
  <si>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</si>
  <si>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</si>
  <si>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</si>
  <si>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</si>
  <si>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</si>
  <si>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</si>
  <si>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</si>
  <si>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</si>
  <si>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</si>
  <si>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</si>
  <si>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</si>
  <si>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</si>
  <si>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</si>
  <si>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</si>
  <si>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</si>
  <si>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</si>
  <si>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</si>
  <si>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</si>
  <si>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</si>
  <si>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</si>
  <si>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</si>
  <si>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</si>
  <si>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</si>
  <si>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</si>
  <si>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</si>
  <si>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</si>
  <si>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</si>
  <si>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</si>
  <si>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</si>
  <si>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</si>
  <si>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</si>
  <si>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</si>
  <si>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</si>
  <si>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</si>
  <si>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</si>
  <si>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</si>
  <si>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</si>
  <si>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</si>
  <si>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</si>
  <si>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</si>
  <si>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</si>
  <si>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</si>
  <si>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</si>
  <si>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</si>
  <si>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</si>
  <si>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</si>
  <si>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</si>
  <si>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</si>
  <si>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</si>
  <si>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</si>
  <si>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</si>
  <si>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</si>
  <si>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</si>
  <si>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</si>
  <si>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</si>
  <si>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</si>
  <si>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</si>
  <si>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</si>
  <si>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</si>
  <si>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</si>
  <si>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</si>
  <si>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</si>
  <si>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</si>
  <si>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</si>
  <si>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</si>
  <si>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</si>
  <si>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</si>
  <si>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</si>
  <si>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</si>
  <si>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</si>
  <si>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</si>
  <si>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</si>
  <si>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</si>
  <si>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</si>
  <si>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</si>
  <si>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</si>
  <si>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</si>
  <si>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</si>
  <si>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</si>
  <si>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</si>
  <si>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</si>
  <si>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</si>
  <si>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</si>
  <si>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</si>
  <si>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</si>
  <si>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</si>
  <si>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</si>
  <si>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</si>
  <si>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</si>
  <si>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</si>
  <si>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</si>
  <si>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</si>
  <si>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</si>
  <si>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</si>
  <si>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</si>
  <si>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</si>
  <si>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</si>
  <si>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</si>
  <si>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</si>
  <si>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</si>
  <si>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</si>
  <si>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</si>
  <si>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</si>
  <si>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</si>
  <si>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</si>
  <si>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</si>
  <si>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</si>
  <si>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</si>
  <si>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</si>
  <si>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</si>
  <si>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</si>
  <si>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</si>
  <si>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</si>
  <si>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</si>
  <si>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</si>
  <si>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</si>
  <si>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</si>
  <si>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</si>
  <si>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</si>
  <si>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</si>
  <si>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</si>
  <si>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</si>
  <si>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</si>
  <si>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</si>
  <si>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</si>
  <si>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</si>
  <si>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</si>
  <si>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</si>
  <si>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</si>
  <si>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</si>
  <si>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</si>
  <si>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</si>
  <si>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</si>
  <si>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</si>
  <si>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</si>
  <si>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</si>
  <si>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</si>
  <si>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</si>
  <si>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</si>
  <si>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</si>
  <si>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</si>
  <si>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</si>
  <si>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</si>
  <si>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</si>
  <si>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</si>
  <si>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</si>
  <si>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</si>
  <si>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</si>
  <si>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</si>
  <si>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</si>
  <si>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</si>
  <si>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</si>
  <si>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</si>
  <si>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</si>
  <si>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</si>
  <si>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</si>
  <si>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</si>
  <si>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</si>
  <si>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</si>
  <si>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</si>
  <si>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</si>
  <si>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</si>
  <si>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</si>
  <si>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</si>
  <si>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</si>
  <si>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</si>
  <si>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</si>
  <si>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</si>
  <si>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</si>
  <si>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</si>
  <si>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</si>
  <si>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</si>
  <si>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</si>
  <si>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</si>
  <si>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</si>
  <si>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</si>
  <si>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</si>
  <si>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</si>
  <si>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</si>
  <si>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</si>
  <si>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</si>
  <si>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</si>
  <si>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</si>
  <si>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</si>
  <si>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</si>
  <si>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</si>
  <si>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</si>
  <si>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</si>
  <si>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</si>
  <si>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</si>
  <si>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</si>
  <si>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</si>
  <si>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</si>
  <si>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</si>
  <si>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</si>
  <si>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</si>
  <si>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</si>
  <si>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</si>
  <si>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</si>
  <si>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</si>
  <si>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</si>
  <si>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</si>
  <si>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</si>
  <si>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</si>
  <si>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</si>
  <si>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</si>
  <si>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</si>
  <si>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</si>
  <si>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</si>
  <si>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</si>
  <si>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</si>
  <si>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</si>
  <si>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</si>
  <si>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</si>
  <si>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</si>
  <si>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</si>
  <si>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</si>
  <si>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</si>
  <si>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</si>
  <si>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</si>
  <si>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</si>
  <si>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</si>
  <si>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</si>
  <si>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</si>
  <si>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</si>
  <si>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</si>
  <si>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</si>
  <si>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</si>
  <si>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</si>
  <si>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</si>
  <si>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</si>
  <si>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</si>
  <si>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</si>
  <si>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</si>
  <si>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</si>
  <si>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</si>
  <si>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</si>
  <si>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</si>
  <si>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</si>
  <si>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</si>
  <si>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</si>
  <si>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</si>
  <si>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</si>
  <si>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</si>
  <si>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</si>
  <si>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</si>
  <si>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</si>
  <si>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</si>
  <si>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</si>
  <si>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</si>
  <si>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</si>
  <si>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</si>
  <si>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</si>
  <si>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</si>
  <si>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</si>
  <si>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</si>
  <si>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</si>
  <si>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</si>
  <si>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</si>
  <si>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</si>
  <si>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</si>
  <si>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</si>
  <si>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</si>
  <si>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</si>
  <si>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</si>
  <si>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</si>
  <si>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</si>
  <si>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</si>
  <si>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</si>
  <si>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</si>
  <si>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</si>
  <si>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</si>
  <si>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</si>
  <si>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</si>
  <si>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</si>
  <si>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</si>
  <si>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</si>
  <si>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</si>
  <si>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</si>
  <si>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</si>
  <si>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</si>
  <si>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</si>
  <si>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</si>
  <si>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</si>
  <si>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</si>
  <si>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</si>
  <si>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</si>
  <si>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</si>
  <si>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</si>
  <si>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</si>
  <si>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</si>
  <si>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</si>
  <si>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</si>
  <si>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</si>
  <si>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</si>
  <si>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</si>
  <si>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</si>
  <si>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</si>
  <si>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</si>
  <si>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</si>
  <si>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</si>
  <si>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</si>
  <si>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</si>
  <si>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</si>
  <si>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</si>
  <si>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</si>
  <si>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</si>
  <si>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</si>
  <si>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</si>
  <si>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</si>
  <si>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</si>
  <si>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</si>
  <si>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</si>
  <si>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</si>
  <si>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</si>
  <si>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</si>
  <si>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</si>
  <si>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</si>
  <si>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</si>
  <si>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</si>
  <si>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</si>
  <si>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</si>
  <si>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</si>
  <si>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</si>
  <si>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</si>
  <si>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</si>
  <si>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</si>
  <si>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</si>
  <si>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</si>
  <si>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</si>
  <si>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</si>
  <si>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</si>
  <si>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</si>
  <si>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</si>
  <si>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</si>
  <si>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</si>
  <si>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</si>
  <si>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</si>
  <si>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</si>
  <si>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令和    8年   6月   30日</t>
    <phoneticPr fontId="3"/>
  </si>
  <si>
    <t>横浜市磯子区新森町1番地</t>
  </si>
  <si>
    <t>日清オイリオグループ株式会社　横浜磯子事業場　執行役員事業場長　川邊修</t>
  </si>
  <si>
    <t>日清オイリオグループ株式会社　横浜磯子事業場</t>
  </si>
  <si>
    <t>045₋757-5030</t>
  </si>
  <si>
    <t>横浜市長</t>
  </si>
  <si>
    <t>植物油脂及び油粕製造業</t>
  </si>
  <si>
    <t>045-757-5050</t>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</si>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</sst>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687739" y="2193471"/>
          <a:ext cx="607332" cy="626383"/>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678214" y="2183946"/>
          <a:ext cx="613229" cy="626383"/>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678214" y="2193471"/>
          <a:ext cx="613229" cy="626383"/>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689100" y="2178050"/>
          <a:ext cx="609600" cy="63182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689100" y="2216150"/>
          <a:ext cx="609600" cy="62230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678214" y="2202996"/>
          <a:ext cx="613229" cy="626383"/>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689100" y="2187575"/>
          <a:ext cx="609600" cy="63182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689100" y="2187575"/>
          <a:ext cx="609600" cy="63182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689100" y="2206625"/>
          <a:ext cx="609600" cy="63182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678214" y="2183946"/>
          <a:ext cx="613229" cy="626383"/>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689100" y="2197100"/>
          <a:ext cx="609600" cy="63182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689100" y="2187575"/>
          <a:ext cx="609600" cy="63182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689100" y="2178050"/>
          <a:ext cx="609600" cy="62230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697182" y="2217016"/>
          <a:ext cx="604982" cy="632979"/>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689100" y="2197100"/>
          <a:ext cx="609600" cy="63182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689100" y="2197100"/>
          <a:ext cx="609600" cy="63182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689100" y="2206625"/>
          <a:ext cx="609600" cy="63182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689100" y="2197100"/>
          <a:ext cx="609600" cy="63182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678214" y="2183946"/>
          <a:ext cx="613229" cy="626383"/>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689100" y="2178050"/>
          <a:ext cx="609600" cy="63182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39" zoomScaleNormal="100" zoomScaleSheetLayoutView="100" workbookViewId="0">
      <selection activeCell="M50" sqref="M50:N50"/>
    </sheetView>
  </sheetViews>
  <sheetFormatPr defaultColWidth="9" defaultRowHeight="12"/>
  <cols>
    <col min="1" max="1" width="1" style="22" customWidth="1"/>
    <col min="2" max="2" width="3.36328125" style="22" customWidth="1"/>
    <col min="3" max="3" width="3.36328125" style="21" customWidth="1"/>
    <col min="4" max="4" width="3.90625" style="21" customWidth="1"/>
    <col min="5" max="5" width="9.6328125" style="21" customWidth="1"/>
    <col min="6" max="6" width="2.81640625" style="21" customWidth="1"/>
    <col min="7" max="7" width="6.81640625" style="21" customWidth="1"/>
    <col min="8" max="8" width="13.81640625" style="21" customWidth="1"/>
    <col min="9" max="9" width="5.81640625" style="21" customWidth="1"/>
    <col min="10" max="10" width="3.81640625" style="21" customWidth="1"/>
    <col min="11" max="11" width="10.81640625" style="21" customWidth="1"/>
    <col min="12" max="12" width="6.81640625" style="21" customWidth="1"/>
    <col min="13" max="13" width="7.81640625" style="21" customWidth="1"/>
    <col min="14" max="14" width="6.81640625" style="21" customWidth="1"/>
    <col min="15" max="15" width="7.81640625" style="21" customWidth="1"/>
    <col min="16" max="16" width="2.1796875" style="21" customWidth="1"/>
    <col min="17" max="18" width="9" style="21"/>
    <col min="19" max="19" width="10.81640625" style="21" customWidth="1"/>
    <col min="20" max="20" width="9" style="21"/>
    <col min="21" max="21" width="13.36328125" style="21" customWidth="1"/>
    <col min="22" max="27" width="9" style="21"/>
    <col min="28" max="28" width="33.81640625" style="21" customWidth="1"/>
    <col min="29" max="16384" width="9" style="21"/>
  </cols>
  <sheetData>
    <row r="2" spans="1:25" ht="13">
      <c r="C2" s="20" t="s">
        <v>50</v>
      </c>
    </row>
    <row r="3" spans="1:25" ht="13">
      <c r="C3" s="20" t="s">
        <v>159</v>
      </c>
    </row>
    <row r="4" spans="1:25" s="73" customFormat="1" ht="13">
      <c r="A4" s="72"/>
      <c r="B4" s="72"/>
      <c r="C4" s="20" t="s">
        <v>358</v>
      </c>
      <c r="E4" s="92"/>
    </row>
    <row r="5" spans="1:25" s="283" customFormat="1" ht="13">
      <c r="A5" s="281"/>
      <c r="B5" s="281"/>
      <c r="C5" s="286" t="s">
        <v>345</v>
      </c>
      <c r="E5" s="284"/>
    </row>
    <row r="6" spans="1:25" ht="13">
      <c r="C6" s="20"/>
    </row>
    <row r="7" spans="1:25" ht="13">
      <c r="C7" s="20" t="s">
        <v>2</v>
      </c>
      <c r="Q7" s="20"/>
    </row>
    <row r="8" spans="1:25" s="283" customFormat="1" ht="13">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
      <c r="C11" s="286" t="s">
        <v>348</v>
      </c>
      <c r="D11" s="288"/>
      <c r="E11" s="288"/>
      <c r="F11" s="288"/>
      <c r="G11" s="288"/>
      <c r="H11" s="288"/>
      <c r="I11" s="288"/>
      <c r="J11" s="288"/>
      <c r="K11" s="288"/>
      <c r="L11" s="288"/>
      <c r="M11" s="288"/>
      <c r="N11" s="288"/>
      <c r="O11" s="288"/>
      <c r="P11" s="288"/>
      <c r="Q11" s="288"/>
      <c r="R11" s="288"/>
      <c r="W11" s="20"/>
      <c r="X11" s="20"/>
      <c r="Y11" s="275"/>
    </row>
    <row r="12" spans="1:25" ht="13">
      <c r="C12" s="286" t="s">
        <v>349</v>
      </c>
      <c r="D12" s="288"/>
      <c r="E12" s="288"/>
      <c r="F12" s="288"/>
      <c r="G12" s="288"/>
      <c r="H12" s="288"/>
      <c r="I12" s="288"/>
      <c r="J12" s="288"/>
      <c r="K12" s="288"/>
      <c r="L12" s="288"/>
      <c r="M12" s="288"/>
      <c r="N12" s="288"/>
      <c r="O12" s="288"/>
      <c r="P12" s="288"/>
      <c r="Q12" s="288"/>
      <c r="R12" s="288"/>
      <c r="W12" s="20"/>
      <c r="X12" s="20"/>
      <c r="Y12" s="275"/>
    </row>
    <row r="13" spans="1:25" ht="13">
      <c r="C13" s="286" t="s">
        <v>350</v>
      </c>
      <c r="D13" s="288"/>
      <c r="E13" s="288"/>
      <c r="F13" s="288"/>
      <c r="G13" s="288"/>
      <c r="H13" s="288"/>
      <c r="I13" s="288"/>
      <c r="J13" s="288"/>
      <c r="K13" s="288"/>
      <c r="L13" s="288"/>
      <c r="M13" s="288"/>
      <c r="N13" s="288"/>
      <c r="O13" s="288"/>
      <c r="P13" s="288"/>
      <c r="Q13" s="288"/>
      <c r="R13" s="288"/>
      <c r="X13" s="20"/>
      <c r="Y13" s="275"/>
    </row>
    <row r="14" spans="1:25" ht="13">
      <c r="C14" s="286"/>
      <c r="D14" s="288"/>
      <c r="E14" s="288"/>
      <c r="F14" s="288"/>
      <c r="G14" s="288"/>
      <c r="H14" s="288"/>
      <c r="I14" s="288"/>
      <c r="J14" s="288"/>
      <c r="K14" s="288"/>
      <c r="L14" s="288"/>
      <c r="M14" s="288"/>
      <c r="N14" s="288"/>
      <c r="O14" s="288"/>
      <c r="P14" s="288"/>
      <c r="Q14" s="288"/>
      <c r="R14" s="288"/>
      <c r="X14" s="20"/>
      <c r="Y14" s="275"/>
    </row>
    <row r="15" spans="1:25" ht="13">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
      <c r="C19" s="20" t="s">
        <v>3</v>
      </c>
      <c r="Q19" s="20"/>
      <c r="R19" s="20"/>
      <c r="S19" s="88"/>
    </row>
    <row r="20" spans="1:25" ht="13">
      <c r="C20" s="455"/>
      <c r="D20" s="456"/>
      <c r="E20" s="20" t="s">
        <v>49</v>
      </c>
      <c r="Q20" s="20"/>
      <c r="R20" s="88"/>
      <c r="S20" s="88"/>
    </row>
    <row r="21" spans="1:25" ht="13">
      <c r="C21" s="459" t="s">
        <v>354</v>
      </c>
      <c r="D21" s="460"/>
      <c r="E21" s="20" t="s">
        <v>344</v>
      </c>
      <c r="Q21" s="20"/>
      <c r="R21" s="88"/>
      <c r="S21" s="88"/>
    </row>
    <row r="22" spans="1:25" ht="13">
      <c r="C22" s="482" t="s">
        <v>355</v>
      </c>
      <c r="D22" s="483"/>
      <c r="E22" s="20" t="s">
        <v>1</v>
      </c>
      <c r="Q22" s="20"/>
      <c r="R22" s="88"/>
      <c r="S22" s="88"/>
    </row>
    <row r="23" spans="1:25" ht="13">
      <c r="C23" s="484" t="s">
        <v>356</v>
      </c>
      <c r="D23" s="485"/>
      <c r="E23" s="20" t="s">
        <v>46</v>
      </c>
      <c r="Q23" s="20"/>
      <c r="R23" s="20"/>
      <c r="S23" s="88"/>
    </row>
    <row r="24" spans="1:25" ht="13">
      <c r="C24" s="486" t="s">
        <v>357</v>
      </c>
      <c r="D24" s="487"/>
      <c r="E24" s="286" t="s">
        <v>346</v>
      </c>
      <c r="Q24" s="20"/>
      <c r="R24" s="20"/>
      <c r="S24" s="88"/>
    </row>
    <row r="25" spans="1:25" ht="13">
      <c r="E25" s="286" t="s">
        <v>351</v>
      </c>
      <c r="Q25" s="20"/>
      <c r="R25" s="20"/>
      <c r="S25" s="88"/>
    </row>
    <row r="26" spans="1:25" ht="13.5" thickBot="1">
      <c r="E26" s="385"/>
      <c r="O26" s="98" t="s">
        <v>158</v>
      </c>
      <c r="Q26" s="20"/>
      <c r="R26" s="20"/>
      <c r="S26" s="88"/>
    </row>
    <row r="27" spans="1:25" ht="13">
      <c r="A27" s="21">
        <v>14</v>
      </c>
      <c r="M27" s="464" t="s">
        <v>326</v>
      </c>
      <c r="N27" s="96" t="s">
        <v>112</v>
      </c>
      <c r="O27" s="97" t="s">
        <v>113</v>
      </c>
      <c r="Q27" s="20"/>
      <c r="R27" s="20"/>
      <c r="S27" s="88"/>
    </row>
    <row r="28" spans="1:25" ht="20.149999999999999" customHeight="1" thickBot="1">
      <c r="A28" s="22">
        <f>+R86</f>
        <v>0</v>
      </c>
      <c r="C28" s="21" t="s">
        <v>295</v>
      </c>
      <c r="M28" s="465"/>
      <c r="N28" s="243" t="s">
        <v>474</v>
      </c>
      <c r="O28" s="244" t="s">
        <v>155</v>
      </c>
      <c r="Q28" s="20"/>
      <c r="R28" s="20"/>
      <c r="S28" s="88"/>
    </row>
    <row r="29" spans="1:25" ht="13">
      <c r="C29" s="499" t="s">
        <v>390</v>
      </c>
      <c r="D29" s="500"/>
      <c r="E29" s="500"/>
      <c r="F29" s="500"/>
      <c r="G29" s="500"/>
      <c r="H29" s="500"/>
      <c r="I29" s="500"/>
      <c r="J29" s="500"/>
      <c r="K29" s="500"/>
      <c r="L29" s="500"/>
      <c r="M29" s="500"/>
      <c r="N29" s="500"/>
      <c r="O29" s="500"/>
      <c r="Q29" s="20"/>
      <c r="R29" s="20"/>
      <c r="S29" s="275"/>
    </row>
    <row r="30" spans="1:25" ht="13">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25" customHeight="1">
      <c r="C33" s="78"/>
      <c r="O33" s="79"/>
      <c r="Q33" s="20"/>
      <c r="R33" s="20"/>
      <c r="S33" s="20"/>
    </row>
    <row r="34" spans="1:19" ht="14">
      <c r="C34" s="78"/>
      <c r="L34" s="512" t="s">
        <v>466</v>
      </c>
      <c r="M34" s="513"/>
      <c r="N34" s="513"/>
      <c r="O34" s="514"/>
      <c r="Q34" s="20"/>
      <c r="R34" s="20"/>
      <c r="S34" s="20"/>
    </row>
    <row r="35" spans="1:19" ht="11.25" customHeight="1">
      <c r="C35" s="78"/>
      <c r="O35" s="80"/>
      <c r="Q35" s="20"/>
      <c r="R35" s="20"/>
      <c r="S35" s="20"/>
    </row>
    <row r="36" spans="1:19" ht="13">
      <c r="C36" s="480" t="s">
        <v>471</v>
      </c>
      <c r="D36" s="481"/>
      <c r="E36" s="481"/>
      <c r="F36" s="481"/>
      <c r="G36" s="275" t="s">
        <v>5</v>
      </c>
      <c r="O36" s="79"/>
      <c r="Q36" s="20"/>
      <c r="R36" s="20"/>
      <c r="S36" s="20"/>
    </row>
    <row r="37" spans="1:19" ht="13">
      <c r="C37" s="78"/>
      <c r="O37" s="79"/>
      <c r="Q37" s="20"/>
      <c r="R37" s="20"/>
      <c r="S37" s="88"/>
    </row>
    <row r="38" spans="1:19" ht="13">
      <c r="A38" s="22">
        <v>3</v>
      </c>
      <c r="C38" s="78"/>
      <c r="H38" s="221" t="s">
        <v>341</v>
      </c>
      <c r="I38" s="221"/>
      <c r="O38" s="79"/>
      <c r="Q38" s="20"/>
      <c r="R38" s="20"/>
      <c r="S38" s="88"/>
    </row>
    <row r="39" spans="1:19" ht="26.25" customHeight="1">
      <c r="C39" s="78"/>
      <c r="H39" s="23" t="s">
        <v>6</v>
      </c>
      <c r="I39" s="23"/>
      <c r="J39" s="492" t="s">
        <v>467</v>
      </c>
      <c r="K39" s="492"/>
      <c r="L39" s="493"/>
      <c r="M39" s="493"/>
      <c r="N39" s="493"/>
      <c r="O39" s="494"/>
      <c r="Q39" s="20"/>
      <c r="R39" s="20"/>
    </row>
    <row r="40" spans="1:19" ht="26.25" customHeight="1">
      <c r="C40" s="78"/>
      <c r="H40" s="23" t="s">
        <v>7</v>
      </c>
      <c r="I40" s="23"/>
      <c r="J40" s="492" t="s">
        <v>468</v>
      </c>
      <c r="K40" s="492"/>
      <c r="L40" s="493"/>
      <c r="M40" s="493"/>
      <c r="N40" s="493"/>
      <c r="O40" s="494"/>
    </row>
    <row r="41" spans="1:19">
      <c r="C41" s="78"/>
      <c r="J41" s="21" t="s">
        <v>8</v>
      </c>
      <c r="O41" s="79"/>
    </row>
    <row r="42" spans="1:19">
      <c r="C42" s="78"/>
      <c r="J42" s="24" t="s">
        <v>9</v>
      </c>
      <c r="K42" s="24"/>
      <c r="L42" s="495" t="s">
        <v>470</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469</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2033</v>
      </c>
      <c r="N48" s="519"/>
      <c r="O48" s="520"/>
    </row>
    <row r="49" spans="3:21" ht="18" customHeight="1">
      <c r="C49" s="469" t="s">
        <v>11</v>
      </c>
      <c r="D49" s="501"/>
      <c r="E49" s="502"/>
      <c r="F49" s="488" t="s">
        <v>467</v>
      </c>
      <c r="G49" s="489"/>
      <c r="H49" s="489"/>
      <c r="I49" s="489"/>
      <c r="J49" s="489"/>
      <c r="K49" s="489"/>
      <c r="L49" s="126" t="s">
        <v>172</v>
      </c>
      <c r="M49" s="386"/>
      <c r="N49" s="521" t="s">
        <v>473</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118</v>
      </c>
      <c r="G52" s="552"/>
      <c r="H52" s="552"/>
      <c r="I52" s="552"/>
      <c r="J52" s="30" t="s">
        <v>47</v>
      </c>
      <c r="K52" s="30"/>
      <c r="L52" s="553" t="s">
        <v>472</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682</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67418.100000000006</v>
      </c>
      <c r="I63" s="240" t="s">
        <v>4</v>
      </c>
      <c r="J63" s="537" t="s">
        <v>324</v>
      </c>
      <c r="K63" s="538"/>
      <c r="L63" s="539"/>
      <c r="M63" s="535">
        <f>+別紙!AA14</f>
        <v>5800.4000000000005</v>
      </c>
      <c r="N63" s="536"/>
      <c r="O63" s="391" t="s">
        <v>4</v>
      </c>
      <c r="P63" s="162"/>
      <c r="Q63" s="127"/>
      <c r="R63" s="127"/>
      <c r="S63" s="127"/>
      <c r="T63" s="127"/>
      <c r="U63" s="127"/>
    </row>
    <row r="64" spans="3:21" ht="24.75" customHeight="1">
      <c r="C64" s="534"/>
      <c r="D64" s="525" t="s">
        <v>301</v>
      </c>
      <c r="E64" s="526"/>
      <c r="F64" s="526"/>
      <c r="G64" s="527"/>
      <c r="H64" s="379">
        <f>+別紙!AA10</f>
        <v>2141.5</v>
      </c>
      <c r="I64" s="240" t="s">
        <v>4</v>
      </c>
      <c r="J64" s="537" t="s">
        <v>305</v>
      </c>
      <c r="K64" s="538"/>
      <c r="L64" s="539"/>
      <c r="M64" s="535" t="str">
        <f>+別紙!AA15</f>
        <v>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5800.4000000000005</v>
      </c>
      <c r="N65" s="536"/>
      <c r="O65" s="378" t="s">
        <v>4</v>
      </c>
      <c r="P65" s="160"/>
      <c r="Q65" s="161"/>
      <c r="R65" s="161"/>
      <c r="S65" s="161"/>
    </row>
    <row r="66" spans="1:22" ht="24.75" customHeight="1">
      <c r="C66" s="392"/>
      <c r="D66" s="525" t="s">
        <v>303</v>
      </c>
      <c r="E66" s="526"/>
      <c r="F66" s="526"/>
      <c r="G66" s="527"/>
      <c r="H66" s="379">
        <f>+別紙!AA12</f>
        <v>59476.2</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2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25" customHeight="1">
      <c r="A77" s="21"/>
      <c r="B77" s="21"/>
      <c r="C77" s="181">
        <v>3</v>
      </c>
      <c r="D77" s="523" t="s">
        <v>455</v>
      </c>
      <c r="E77" s="523"/>
      <c r="F77" s="523"/>
      <c r="G77" s="523"/>
      <c r="H77" s="523"/>
      <c r="I77" s="523"/>
      <c r="J77" s="523"/>
      <c r="K77" s="523"/>
      <c r="L77" s="523"/>
      <c r="M77" s="523"/>
      <c r="N77" s="523"/>
      <c r="O77" s="524"/>
    </row>
    <row r="78" spans="1:22" ht="28.2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2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2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2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2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2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
      <c r="Q96" s="261" t="s">
        <v>98</v>
      </c>
      <c r="R96" s="263" t="s">
        <v>336</v>
      </c>
      <c r="S96"/>
      <c r="T96"/>
      <c r="U96"/>
      <c r="V96"/>
      <c r="W96"/>
      <c r="X96"/>
      <c r="Y96"/>
      <c r="Z96"/>
    </row>
    <row r="97" spans="17:26" ht="13">
      <c r="Q97" s="261"/>
      <c r="R97"/>
      <c r="S97"/>
      <c r="T97"/>
      <c r="U97"/>
      <c r="V97"/>
      <c r="W97"/>
      <c r="X97"/>
      <c r="Y97"/>
      <c r="Z97"/>
    </row>
    <row r="98" spans="17:26" ht="13">
      <c r="Q98" s="261" t="s">
        <v>114</v>
      </c>
      <c r="R98"/>
    </row>
    <row r="99" spans="17:26" ht="13">
      <c r="Q99" s="261" t="s">
        <v>115</v>
      </c>
      <c r="R99"/>
    </row>
    <row r="100" spans="17:26" ht="13">
      <c r="Q100" s="261" t="s">
        <v>116</v>
      </c>
      <c r="R100"/>
    </row>
    <row r="101" spans="17:26" ht="13">
      <c r="Q101" s="261" t="s">
        <v>117</v>
      </c>
      <c r="R101"/>
    </row>
    <row r="102" spans="17:26" ht="13">
      <c r="Q102" s="261" t="s">
        <v>118</v>
      </c>
      <c r="R102"/>
    </row>
    <row r="103" spans="17:26" ht="13">
      <c r="Q103" s="261" t="s">
        <v>119</v>
      </c>
    </row>
    <row r="104" spans="17:26" ht="13">
      <c r="Q104" s="261" t="s">
        <v>120</v>
      </c>
    </row>
    <row r="105" spans="17:26" ht="13">
      <c r="Q105" s="261" t="s">
        <v>121</v>
      </c>
    </row>
    <row r="106" spans="17:26" ht="13">
      <c r="Q106" s="261" t="s">
        <v>122</v>
      </c>
    </row>
    <row r="107" spans="17:26" ht="13">
      <c r="Q107" s="261" t="s">
        <v>125</v>
      </c>
    </row>
    <row r="108" spans="17:26" ht="13">
      <c r="Q108" s="261" t="s">
        <v>126</v>
      </c>
    </row>
    <row r="109" spans="17:26" ht="13">
      <c r="Q109" s="261" t="s">
        <v>127</v>
      </c>
    </row>
    <row r="110" spans="17:26" ht="13">
      <c r="Q110" s="261" t="s">
        <v>128</v>
      </c>
    </row>
    <row r="111" spans="17:26" ht="13">
      <c r="Q111" s="261" t="s">
        <v>129</v>
      </c>
    </row>
    <row r="112" spans="17:26" ht="13">
      <c r="Q112" s="261" t="s">
        <v>130</v>
      </c>
    </row>
    <row r="113" spans="17:17" ht="13">
      <c r="Q113" s="261" t="s">
        <v>123</v>
      </c>
    </row>
    <row r="114" spans="17:17" ht="13">
      <c r="Q114" s="261" t="s">
        <v>131</v>
      </c>
    </row>
    <row r="115" spans="17:17" ht="13">
      <c r="Q115" s="261" t="s">
        <v>132</v>
      </c>
    </row>
    <row r="116" spans="17:17" ht="13">
      <c r="Q116" s="261" t="s">
        <v>133</v>
      </c>
    </row>
    <row r="117" spans="17:17" ht="13">
      <c r="Q117" s="261" t="s">
        <v>134</v>
      </c>
    </row>
    <row r="118" spans="17:17" ht="13">
      <c r="Q118" s="261" t="s">
        <v>135</v>
      </c>
    </row>
    <row r="119" spans="17:17" ht="13">
      <c r="Q119" s="261" t="s">
        <v>136</v>
      </c>
    </row>
    <row r="120" spans="17:17" ht="13">
      <c r="Q120" s="261" t="s">
        <v>137</v>
      </c>
    </row>
    <row r="121" spans="17:17" ht="13">
      <c r="Q121" s="261" t="s">
        <v>138</v>
      </c>
    </row>
    <row r="122" spans="17:17" ht="13">
      <c r="Q122" s="261" t="s">
        <v>139</v>
      </c>
    </row>
    <row r="123" spans="17:17" ht="13">
      <c r="Q123" s="261" t="s">
        <v>140</v>
      </c>
    </row>
    <row r="124" spans="17:17" ht="13">
      <c r="Q124" s="261" t="s">
        <v>141</v>
      </c>
    </row>
    <row r="125" spans="17:17" ht="13">
      <c r="Q125" s="261" t="s">
        <v>124</v>
      </c>
    </row>
    <row r="126" spans="17:17" ht="13">
      <c r="Q126" s="261" t="s">
        <v>142</v>
      </c>
    </row>
    <row r="127" spans="17:17" ht="13">
      <c r="Q127" s="261" t="s">
        <v>143</v>
      </c>
    </row>
    <row r="128" spans="17:17" ht="13">
      <c r="Q128" s="261" t="s">
        <v>144</v>
      </c>
    </row>
    <row r="129" spans="17:17" ht="13">
      <c r="Q129" s="261" t="s">
        <v>145</v>
      </c>
    </row>
    <row r="130" spans="17:17" ht="13">
      <c r="Q130" s="261" t="s">
        <v>146</v>
      </c>
    </row>
    <row r="131" spans="17:17" ht="13">
      <c r="Q131" s="261" t="s">
        <v>147</v>
      </c>
    </row>
    <row r="132" spans="17:17" ht="13">
      <c r="Q132" s="262" t="s">
        <v>148</v>
      </c>
    </row>
    <row r="133" spans="17:17" ht="13">
      <c r="Q133" s="262" t="s">
        <v>149</v>
      </c>
    </row>
    <row r="134" spans="17:17" ht="13">
      <c r="Q134" s="262" t="s">
        <v>150</v>
      </c>
    </row>
    <row r="135" spans="17:17" ht="13">
      <c r="Q135" s="262" t="s">
        <v>151</v>
      </c>
    </row>
    <row r="136" spans="17:17" ht="13">
      <c r="Q136" s="262" t="s">
        <v>152</v>
      </c>
    </row>
    <row r="137" spans="17:17" ht="13">
      <c r="Q137" s="262" t="s">
        <v>153</v>
      </c>
    </row>
    <row r="138" spans="17:17" ht="13">
      <c r="Q138" s="262" t="s">
        <v>361</v>
      </c>
    </row>
    <row r="139" spans="17:17" ht="13">
      <c r="Q139" s="262" t="s">
        <v>359</v>
      </c>
    </row>
    <row r="140" spans="17:17" ht="13">
      <c r="Q140" s="262" t="s">
        <v>360</v>
      </c>
    </row>
    <row r="141" spans="17:17">
      <c r="Q141" s="260"/>
    </row>
    <row r="142" spans="17:17" ht="13">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7"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7" zoomScale="70" zoomScaleNormal="70" workbookViewId="0">
      <selection activeCell="D32" sqref="D32:F32"/>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0" width="9" style="40"/>
    <col min="51" max="51" width="49.81640625" style="40" bestFit="1" customWidth="1"/>
    <col min="52" max="53" width="9" style="40"/>
    <col min="54" max="54" width="54.453125" style="40" bestFit="1" customWidth="1"/>
    <col min="55" max="55" width="13" style="40" bestFit="1" customWidth="1"/>
    <col min="56" max="56" width="24.36328125" style="40" bestFit="1" customWidth="1"/>
    <col min="57" max="58" width="9" style="40"/>
    <col min="59" max="59" width="16.179687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2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3.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2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214.1</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v>8.5</v>
      </c>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v>214.1</v>
      </c>
      <c r="Q18" s="622"/>
      <c r="R18" s="622"/>
      <c r="S18" s="622"/>
      <c r="T18" s="52" t="s">
        <v>14</v>
      </c>
      <c r="U18"/>
      <c r="V18" s="247"/>
      <c r="W18"/>
      <c r="X18" s="193"/>
      <c r="Y18" s="615">
        <f>+ROUND(AH9,1)+ROUND(AH12,1)+ROUND(AH15,1)+AH18</f>
        <v>8.5</v>
      </c>
      <c r="Z18" s="616"/>
      <c r="AA18" s="616"/>
      <c r="AB18" s="52" t="s">
        <v>4</v>
      </c>
      <c r="AC18" s="191"/>
      <c r="AD18" s="192"/>
      <c r="AE18" s="594"/>
      <c r="AH18" s="599">
        <f>+ROUND(AO18,1)+ROUND(AO21,1)</f>
        <v>8.5</v>
      </c>
      <c r="AI18" s="586"/>
      <c r="AJ18" s="586"/>
      <c r="AK18" s="586"/>
      <c r="AL18" s="44" t="s">
        <v>13</v>
      </c>
      <c r="AM18" s="55"/>
      <c r="AO18" s="272">
        <f>+ROUND(AU16,1)+ROUND(AU17,1)+ROUND(AU18,1)</f>
        <v>8.5</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205.6</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184.5</v>
      </c>
      <c r="E24" s="596"/>
      <c r="F24" s="596"/>
      <c r="G24" s="194" t="s">
        <v>198</v>
      </c>
      <c r="H24" s="585">
        <f>+F12</f>
        <v>214.1</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8.5</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177.7</v>
      </c>
      <c r="E27" s="596"/>
      <c r="F27" s="596"/>
      <c r="G27" s="194" t="s">
        <v>198</v>
      </c>
      <c r="H27" s="585">
        <f>+Y21</f>
        <v>205.6</v>
      </c>
      <c r="I27" s="586"/>
      <c r="J27" s="194" t="s">
        <v>198</v>
      </c>
      <c r="M27" s="594"/>
      <c r="P27" s="599">
        <f>+R30+ROUND(R33,1)</f>
        <v>0</v>
      </c>
      <c r="Q27" s="645"/>
      <c r="R27" s="645"/>
      <c r="S27" s="645"/>
      <c r="T27" s="44" t="s">
        <v>38</v>
      </c>
      <c r="U27" s="64"/>
      <c r="V27" s="64"/>
      <c r="Y27" s="62" t="s">
        <v>39</v>
      </c>
      <c r="Z27" s="65"/>
      <c r="AH27" s="53"/>
      <c r="AI27" s="53"/>
      <c r="AJ27" s="53"/>
      <c r="AK27" s="53"/>
      <c r="AL27" s="615">
        <f>+AH18+P27</f>
        <v>8.5</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6.8</v>
      </c>
      <c r="E29" s="596"/>
      <c r="F29" s="596"/>
      <c r="G29" s="194" t="s">
        <v>198</v>
      </c>
      <c r="H29" s="585">
        <f>+AL27</f>
        <v>8.5</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6.8</v>
      </c>
      <c r="E31" s="596"/>
      <c r="F31" s="596"/>
      <c r="G31" s="194" t="s">
        <v>198</v>
      </c>
      <c r="H31" s="585">
        <f>+AS24</f>
        <v>8.5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
      <c r="H45" s="278"/>
      <c r="I45" s="68"/>
      <c r="J45" s="68"/>
      <c r="K45" s="68"/>
      <c r="R45" s="68"/>
      <c r="S45" s="68"/>
      <c r="T45" s="68"/>
      <c r="AY45" s="69"/>
      <c r="AZ45" s="69"/>
      <c r="BA45" s="69"/>
      <c r="BB45" s="69"/>
      <c r="BC45" s="69"/>
      <c r="BD45" s="69"/>
    </row>
    <row r="46" spans="2:62" ht="13">
      <c r="H46" s="278"/>
      <c r="I46" s="68"/>
      <c r="J46" s="68"/>
      <c r="K46" s="68"/>
      <c r="R46" s="68"/>
      <c r="S46" s="68"/>
      <c r="T46" s="68"/>
      <c r="AY46" s="69"/>
      <c r="AZ46" s="69"/>
      <c r="BA46" s="69"/>
      <c r="BB46" s="69"/>
      <c r="BC46" s="69"/>
      <c r="BD46" s="69"/>
    </row>
    <row r="47" spans="2:62" ht="13">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5" zoomScale="70" zoomScaleNormal="70" workbookViewId="0">
      <selection activeCell="D32" sqref="D32:F32"/>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67332.399999999994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v>3935.1</v>
      </c>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v>60000</v>
      </c>
      <c r="Q18" s="622"/>
      <c r="R18" s="622"/>
      <c r="S18" s="622"/>
      <c r="T18" s="52" t="s">
        <v>13</v>
      </c>
      <c r="U18"/>
      <c r="V18" s="247"/>
      <c r="W18"/>
      <c r="X18" s="193"/>
      <c r="Y18" s="615">
        <f>+ROUND(AH9,1)+ROUND(AH12,1)+ROUND(AH15,1)+AH18</f>
        <v>3935.1</v>
      </c>
      <c r="Z18" s="616"/>
      <c r="AA18" s="616"/>
      <c r="AB18" s="52" t="s">
        <v>4</v>
      </c>
      <c r="AC18" s="192"/>
      <c r="AD18" s="192"/>
      <c r="AE18" s="594"/>
      <c r="AH18" s="599">
        <f>+ROUND(AO18,1)+ROUND(AO21,1)</f>
        <v>3935.1</v>
      </c>
      <c r="AI18" s="586"/>
      <c r="AJ18" s="586"/>
      <c r="AK18" s="586"/>
      <c r="AL18" s="44" t="s">
        <v>13</v>
      </c>
      <c r="AM18" s="55"/>
      <c r="AO18" s="272">
        <f>+ROUND(AU16,1)+ROUND(AU17,1)+ROUND(AU18,1)</f>
        <v>3935.1</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56064.9</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61244.9</v>
      </c>
      <c r="E24" s="596"/>
      <c r="F24" s="596"/>
      <c r="G24" s="194" t="s">
        <v>198</v>
      </c>
      <c r="H24" s="585">
        <f>+F12</f>
        <v>67332.399999999994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11267.5</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59297.4</v>
      </c>
      <c r="E27" s="596"/>
      <c r="F27" s="596"/>
      <c r="G27" s="194" t="s">
        <v>198</v>
      </c>
      <c r="H27" s="585">
        <f>+Y21</f>
        <v>56064.9</v>
      </c>
      <c r="I27" s="586"/>
      <c r="J27" s="194" t="s">
        <v>198</v>
      </c>
      <c r="M27" s="594"/>
      <c r="P27" s="599">
        <f>+R30+ROUND(R33,1)</f>
        <v>7332.4</v>
      </c>
      <c r="Q27" s="645"/>
      <c r="R27" s="645"/>
      <c r="S27" s="645"/>
      <c r="T27" s="44" t="s">
        <v>38</v>
      </c>
      <c r="U27" s="64"/>
      <c r="V27" s="64"/>
      <c r="Y27" s="62" t="s">
        <v>39</v>
      </c>
      <c r="Z27" s="65"/>
      <c r="AH27" s="53"/>
      <c r="AI27" s="53"/>
      <c r="AJ27" s="53"/>
      <c r="AK27" s="53"/>
      <c r="AL27" s="615">
        <f>+AH18+P27</f>
        <v>11267.5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7332.4</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1947.5</v>
      </c>
      <c r="E29" s="596"/>
      <c r="F29" s="596"/>
      <c r="G29" s="194" t="s">
        <v>198</v>
      </c>
      <c r="H29" s="585">
        <f>+AL27</f>
        <v>11267.5</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7332.4</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1947.5</v>
      </c>
      <c r="E31" s="596"/>
      <c r="F31" s="596"/>
      <c r="G31" s="194" t="s">
        <v>198</v>
      </c>
      <c r="H31" s="585">
        <f>+AS24</f>
        <v>11267.5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1" zoomScale="70" zoomScaleNormal="70" workbookViewId="0">
      <selection activeCell="AA30" sqref="AA30:AE30"/>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4854.2000000000007</v>
      </c>
      <c r="G12" s="616"/>
      <c r="H12" s="616"/>
      <c r="I12" s="52" t="s">
        <v>13</v>
      </c>
      <c r="J12" s="53"/>
      <c r="K12" s="54"/>
      <c r="L12" s="53"/>
      <c r="M12" s="594"/>
      <c r="N12" s="55"/>
      <c r="P12" s="618">
        <v>2092.4</v>
      </c>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5317.1</v>
      </c>
      <c r="E24" s="596"/>
      <c r="F24" s="596"/>
      <c r="G24" s="194" t="s">
        <v>198</v>
      </c>
      <c r="H24" s="585">
        <f>+F12</f>
        <v>4854.2000000000007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2761.8</v>
      </c>
      <c r="AT24" s="616"/>
      <c r="AU24" s="616"/>
      <c r="AV24" s="52" t="s">
        <v>13</v>
      </c>
      <c r="AW24" s="405"/>
    </row>
    <row r="25" spans="2:49" ht="27" customHeight="1" thickBot="1">
      <c r="B25" s="572" t="s">
        <v>201</v>
      </c>
      <c r="C25" s="573"/>
      <c r="D25" s="596">
        <v>2141.5</v>
      </c>
      <c r="E25" s="596"/>
      <c r="F25" s="596"/>
      <c r="G25" s="194" t="s">
        <v>198</v>
      </c>
      <c r="H25" s="585">
        <f>+P12+AH9</f>
        <v>2092.4</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2761.8</v>
      </c>
      <c r="Q27" s="645"/>
      <c r="R27" s="645"/>
      <c r="S27" s="645"/>
      <c r="T27" s="44" t="s">
        <v>38</v>
      </c>
      <c r="U27" s="64"/>
      <c r="V27" s="64"/>
      <c r="Y27" s="62" t="s">
        <v>39</v>
      </c>
      <c r="Z27" s="65"/>
      <c r="AH27" s="53"/>
      <c r="AI27" s="53"/>
      <c r="AJ27" s="53"/>
      <c r="AK27" s="53"/>
      <c r="AL27" s="615">
        <f>+AH18+P27</f>
        <v>2761.8</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2761.8</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3175.6</v>
      </c>
      <c r="E29" s="596"/>
      <c r="F29" s="596"/>
      <c r="G29" s="194" t="s">
        <v>198</v>
      </c>
      <c r="H29" s="585">
        <f>+AL27</f>
        <v>2761.8</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2761.8</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3175.6</v>
      </c>
      <c r="E31" s="596"/>
      <c r="F31" s="596"/>
      <c r="G31" s="194" t="s">
        <v>198</v>
      </c>
      <c r="H31" s="585">
        <f>+AS24</f>
        <v>2761.8</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9" zoomScaleNormal="100" workbookViewId="0">
      <selection activeCell="D32" sqref="D32:F32"/>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0.6</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0.6</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0.6</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9" zoomScaleNormal="100" workbookViewId="0">
      <selection activeCell="D32" sqref="D32:F32"/>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0.6</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0.6</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0.6</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15" zoomScale="70" zoomScaleNormal="70" workbookViewId="0">
      <selection activeCell="H20" sqref="H20"/>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2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45.8</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v>1.9</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1.9</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80.7</v>
      </c>
      <c r="E24" s="596"/>
      <c r="F24" s="596"/>
      <c r="G24" s="194" t="s">
        <v>198</v>
      </c>
      <c r="H24" s="585">
        <f>+F12</f>
        <v>45.8</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43.9</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1.1000000000000001</v>
      </c>
      <c r="E27" s="596"/>
      <c r="F27" s="596"/>
      <c r="G27" s="194" t="s">
        <v>198</v>
      </c>
      <c r="H27" s="585">
        <f>+Y21</f>
        <v>1.9</v>
      </c>
      <c r="I27" s="586"/>
      <c r="J27" s="194" t="s">
        <v>198</v>
      </c>
      <c r="M27" s="594"/>
      <c r="P27" s="599">
        <f>+R30+ROUND(R33,1)</f>
        <v>43.9</v>
      </c>
      <c r="Q27" s="645"/>
      <c r="R27" s="645"/>
      <c r="S27" s="645"/>
      <c r="T27" s="44" t="s">
        <v>38</v>
      </c>
      <c r="U27" s="64"/>
      <c r="V27" s="64"/>
      <c r="Y27" s="62" t="s">
        <v>39</v>
      </c>
      <c r="Z27" s="65"/>
      <c r="AH27" s="53"/>
      <c r="AI27" s="53"/>
      <c r="AJ27" s="53"/>
      <c r="AK27" s="53"/>
      <c r="AL27" s="615">
        <f>+AH18+P27</f>
        <v>43.9</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43.9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79.599999999999994</v>
      </c>
      <c r="E29" s="596"/>
      <c r="F29" s="596"/>
      <c r="G29" s="194" t="s">
        <v>198</v>
      </c>
      <c r="H29" s="585">
        <f>+AL27</f>
        <v>43.9</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0</v>
      </c>
      <c r="I30" s="586"/>
      <c r="J30" s="194" t="s">
        <v>198</v>
      </c>
      <c r="M30" s="594"/>
      <c r="P30" s="56"/>
      <c r="R30" s="599">
        <f>+ROUND(AA28,1)+ROUND(AA29,1)+ROUND(AA30,1)</f>
        <v>43.9</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79.599999999999994</v>
      </c>
      <c r="E31" s="596"/>
      <c r="F31" s="596"/>
      <c r="G31" s="194" t="s">
        <v>198</v>
      </c>
      <c r="H31" s="585">
        <f>+AS24</f>
        <v>43.9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5"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95.851528384279476</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2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9" zoomScaleNormal="100" workbookViewId="0">
      <selection activeCell="D32" sqref="D32:F32"/>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2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82.7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80.400000000000006</v>
      </c>
      <c r="E24" s="596"/>
      <c r="F24" s="596"/>
      <c r="G24" s="194" t="s">
        <v>198</v>
      </c>
      <c r="H24" s="585">
        <f>+F12</f>
        <v>82.7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82.7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82.7</v>
      </c>
      <c r="Q27" s="645"/>
      <c r="R27" s="645"/>
      <c r="S27" s="645"/>
      <c r="T27" s="44" t="s">
        <v>38</v>
      </c>
      <c r="U27" s="64"/>
      <c r="V27" s="64"/>
      <c r="Y27" s="62" t="s">
        <v>39</v>
      </c>
      <c r="Z27" s="65"/>
      <c r="AH27" s="53"/>
      <c r="AI27" s="53"/>
      <c r="AJ27" s="53"/>
      <c r="AK27" s="53"/>
      <c r="AL27" s="615">
        <f>+AH18+P27</f>
        <v>82.7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82.7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80.400000000000006</v>
      </c>
      <c r="E29" s="596"/>
      <c r="F29" s="596"/>
      <c r="G29" s="194" t="s">
        <v>198</v>
      </c>
      <c r="H29" s="585">
        <f>+AL27</f>
        <v>82.7</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82.7</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80.400000000000006</v>
      </c>
      <c r="E31" s="596"/>
      <c r="F31" s="596"/>
      <c r="G31" s="194" t="s">
        <v>198</v>
      </c>
      <c r="H31" s="585">
        <f>+AS24</f>
        <v>82.7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15" zoomScale="70" zoomScaleNormal="70" workbookViewId="0">
      <selection activeCell="D32" sqref="D32:F32"/>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534.1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481.4</v>
      </c>
      <c r="E24" s="596"/>
      <c r="F24" s="596"/>
      <c r="G24" s="194" t="s">
        <v>198</v>
      </c>
      <c r="H24" s="585">
        <f>+F12</f>
        <v>534.1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534.1</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534.1</v>
      </c>
      <c r="Q27" s="645"/>
      <c r="R27" s="645"/>
      <c r="S27" s="645"/>
      <c r="T27" s="44" t="s">
        <v>38</v>
      </c>
      <c r="U27" s="64"/>
      <c r="V27" s="64"/>
      <c r="Y27" s="62" t="s">
        <v>39</v>
      </c>
      <c r="Z27" s="65"/>
      <c r="AH27" s="53"/>
      <c r="AI27" s="53"/>
      <c r="AJ27" s="53"/>
      <c r="AK27" s="53"/>
      <c r="AL27" s="615">
        <f>+AH18+P27</f>
        <v>534.1</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534.1</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481.4</v>
      </c>
      <c r="E29" s="596"/>
      <c r="F29" s="596"/>
      <c r="G29" s="194" t="s">
        <v>198</v>
      </c>
      <c r="H29" s="585">
        <f>+AL27</f>
        <v>534.1</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534.1</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481.4</v>
      </c>
      <c r="E31" s="596"/>
      <c r="F31" s="596"/>
      <c r="G31" s="194" t="s">
        <v>198</v>
      </c>
      <c r="H31" s="585">
        <f>+AS24</f>
        <v>534.1</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9" zoomScaleNormal="100" workbookViewId="0">
      <selection activeCell="D32" sqref="D32:F32"/>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7.8</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17.8</v>
      </c>
      <c r="E24" s="596"/>
      <c r="F24" s="596"/>
      <c r="G24" s="194" t="s">
        <v>198</v>
      </c>
      <c r="H24" s="585">
        <f>+F12</f>
        <v>7.8</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7.8</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7.8</v>
      </c>
      <c r="Q27" s="645"/>
      <c r="R27" s="645"/>
      <c r="S27" s="645"/>
      <c r="T27" s="44" t="s">
        <v>38</v>
      </c>
      <c r="U27" s="64"/>
      <c r="V27" s="64"/>
      <c r="Y27" s="62" t="s">
        <v>39</v>
      </c>
      <c r="Z27" s="65"/>
      <c r="AH27" s="53"/>
      <c r="AI27" s="53"/>
      <c r="AJ27" s="53"/>
      <c r="AK27" s="53"/>
      <c r="AL27" s="615">
        <f>+AH18+P27</f>
        <v>7.8</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7.8</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17.8</v>
      </c>
      <c r="E29" s="596"/>
      <c r="F29" s="596"/>
      <c r="G29" s="194" t="s">
        <v>198</v>
      </c>
      <c r="H29" s="585">
        <f>+AL27</f>
        <v>7.8</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7.8</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17.8</v>
      </c>
      <c r="E31" s="596"/>
      <c r="F31" s="596"/>
      <c r="G31" s="194" t="s">
        <v>198</v>
      </c>
      <c r="H31" s="585">
        <f>+AS24</f>
        <v>7.8</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9" zoomScale="55" zoomScaleNormal="55" workbookViewId="0">
      <selection activeCell="D32" sqref="D32:F32"/>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4.8</v>
      </c>
      <c r="E24" s="596"/>
      <c r="F24" s="596"/>
      <c r="G24" s="194" t="s">
        <v>198</v>
      </c>
      <c r="H24" s="585">
        <f>+F12</f>
        <v>3.9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3.9</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3.9</v>
      </c>
      <c r="Q27" s="645"/>
      <c r="R27" s="645"/>
      <c r="S27" s="645"/>
      <c r="T27" s="44" t="s">
        <v>38</v>
      </c>
      <c r="U27" s="64"/>
      <c r="V27" s="64"/>
      <c r="Y27" s="62" t="s">
        <v>39</v>
      </c>
      <c r="Z27" s="65"/>
      <c r="AH27" s="53"/>
      <c r="AI27" s="53"/>
      <c r="AJ27" s="53"/>
      <c r="AK27" s="53"/>
      <c r="AL27" s="615">
        <f>+AH18+P27</f>
        <v>3.9</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3.9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4.8</v>
      </c>
      <c r="E29" s="596"/>
      <c r="F29" s="596"/>
      <c r="G29" s="194" t="s">
        <v>198</v>
      </c>
      <c r="H29" s="585">
        <f>+AL27</f>
        <v>3.9</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3.9</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4.8</v>
      </c>
      <c r="E31" s="596"/>
      <c r="F31" s="596"/>
      <c r="G31" s="194" t="s">
        <v>198</v>
      </c>
      <c r="H31" s="585">
        <f>+AS24</f>
        <v>3.9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topLeftCell="A16" zoomScale="70" zoomScaleNormal="70" workbookViewId="0">
      <selection activeCell="D32" sqref="D32:F32"/>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5.5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5.3</v>
      </c>
      <c r="E24" s="596"/>
      <c r="F24" s="596"/>
      <c r="G24" s="194" t="s">
        <v>198</v>
      </c>
      <c r="H24" s="585">
        <f>+F12</f>
        <v>5.5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5.5</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5.5</v>
      </c>
      <c r="Q27" s="645"/>
      <c r="R27" s="645"/>
      <c r="S27" s="645"/>
      <c r="T27" s="44" t="s">
        <v>38</v>
      </c>
      <c r="U27" s="64"/>
      <c r="V27" s="64"/>
      <c r="Y27" s="62" t="s">
        <v>39</v>
      </c>
      <c r="Z27" s="65"/>
      <c r="AH27" s="53"/>
      <c r="AI27" s="53"/>
      <c r="AJ27" s="53"/>
      <c r="AK27" s="53"/>
      <c r="AL27" s="615">
        <f>+AH18+P27</f>
        <v>5.5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5.5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5.3</v>
      </c>
      <c r="E29" s="596"/>
      <c r="F29" s="596"/>
      <c r="G29" s="194" t="s">
        <v>198</v>
      </c>
      <c r="H29" s="585">
        <f>+AL27</f>
        <v>5.5</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5.5</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5.3</v>
      </c>
      <c r="E31" s="596"/>
      <c r="F31" s="596"/>
      <c r="G31" s="194" t="s">
        <v>198</v>
      </c>
      <c r="H31" s="585">
        <f>+AS24</f>
        <v>5.5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90625" style="40" customWidth="1"/>
    <col min="3" max="3" width="18.36328125" style="40" customWidth="1"/>
    <col min="4" max="5" width="4.36328125" style="40" customWidth="1"/>
    <col min="6" max="6" width="3.81640625" style="40" customWidth="1"/>
    <col min="7" max="7" width="2.36328125" style="40" customWidth="1"/>
    <col min="8" max="8" width="10.36328125" style="40" customWidth="1"/>
    <col min="9" max="9" width="2.36328125" style="40" customWidth="1"/>
    <col min="10" max="11" width="2.453125" style="40" customWidth="1"/>
    <col min="12" max="12" width="2.81640625" style="40" customWidth="1"/>
    <col min="13" max="13" width="2.90625" style="40" customWidth="1"/>
    <col min="14" max="15" width="2.81640625" style="40" customWidth="1"/>
    <col min="16" max="16" width="3" style="40" customWidth="1"/>
    <col min="17" max="19" width="4.81640625" style="40" customWidth="1"/>
    <col min="20" max="22" width="2.90625" style="40" customWidth="1"/>
    <col min="23" max="24" width="2.453125" style="40" customWidth="1"/>
    <col min="25" max="25" width="2.90625" style="40" customWidth="1"/>
    <col min="26" max="26" width="7.81640625" style="40" customWidth="1"/>
    <col min="27" max="27" width="4.81640625" style="40" customWidth="1"/>
    <col min="28" max="28" width="2" style="40" customWidth="1"/>
    <col min="29" max="30" width="2.36328125" style="40" customWidth="1"/>
    <col min="31" max="31" width="3.08984375" style="40" customWidth="1"/>
    <col min="32" max="33" width="2.36328125" style="40" customWidth="1"/>
    <col min="34" max="34" width="2.90625" style="40" customWidth="1"/>
    <col min="35" max="35" width="7.81640625" style="40" customWidth="1"/>
    <col min="36" max="37" width="4.36328125" style="40" customWidth="1"/>
    <col min="38" max="38" width="3.36328125" style="40" customWidth="1"/>
    <col min="39" max="39" width="2.81640625" style="40" customWidth="1"/>
    <col min="40" max="40" width="2.90625" style="40" customWidth="1"/>
    <col min="41" max="41" width="10.81640625" style="40" customWidth="1"/>
    <col min="42" max="42" width="2.90625" style="40" customWidth="1"/>
    <col min="43" max="44" width="2.453125" style="40" customWidth="1"/>
    <col min="45" max="45" width="2.81640625" style="40" customWidth="1"/>
    <col min="46" max="46" width="7.81640625" style="40" customWidth="1"/>
    <col min="47" max="47" width="11.81640625" style="40" customWidth="1"/>
    <col min="48" max="48" width="1.90625" style="40" customWidth="1"/>
    <col min="49" max="49" width="5.36328125" style="40" customWidth="1"/>
    <col min="50" max="58" width="9" style="40"/>
    <col min="59" max="59" width="16.179687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日清オイリオグループ株式会社　横浜磯子事業場</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5">
      <c r="L69" s="68"/>
      <c r="M69" s="71"/>
      <c r="N69" s="68"/>
      <c r="O69" s="68"/>
    </row>
    <row r="70" spans="12:62" ht="12.5">
      <c r="L70" s="68"/>
      <c r="M70" s="71"/>
      <c r="N70" s="68"/>
      <c r="O70" s="68"/>
    </row>
    <row r="71" spans="12:62" ht="12.5">
      <c r="L71" s="68"/>
      <c r="M71" s="71"/>
      <c r="N71" s="68"/>
      <c r="O71" s="68"/>
    </row>
    <row r="72" spans="12:62" ht="12.5">
      <c r="L72" s="68"/>
      <c r="M72" s="71"/>
      <c r="N72" s="68"/>
      <c r="O72" s="68"/>
    </row>
    <row r="73" spans="12:62" ht="12.5">
      <c r="L73" s="68"/>
      <c r="M73" s="71"/>
      <c r="N73" s="68"/>
      <c r="O73" s="68"/>
    </row>
    <row r="74" spans="12:62" ht="12.5">
      <c r="L74" s="68"/>
      <c r="M74" s="71"/>
      <c r="N74" s="68"/>
      <c r="O74" s="68"/>
    </row>
    <row r="75" spans="12:62" ht="12.5">
      <c r="L75" s="68"/>
      <c r="M75" s="71"/>
      <c r="N75" s="68"/>
      <c r="O75" s="68"/>
    </row>
    <row r="76" spans="12:62" ht="12.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zoomScale="70" zoomScaleNormal="70" workbookViewId="0">
      <selection activeCell="K15" sqref="K15"/>
    </sheetView>
  </sheetViews>
  <sheetFormatPr defaultColWidth="9" defaultRowHeight="11"/>
  <cols>
    <col min="1" max="1" width="2.453125" style="9" customWidth="1"/>
    <col min="2" max="3" width="3.81640625" style="9" customWidth="1"/>
    <col min="4" max="4" width="4.453125" style="9" customWidth="1"/>
    <col min="5" max="5" width="3.81640625" style="9" customWidth="1"/>
    <col min="6" max="6" width="40.81640625" style="9" customWidth="1"/>
    <col min="7" max="7" width="9.81640625" style="9" customWidth="1"/>
    <col min="8" max="8" width="10.36328125" style="9" customWidth="1"/>
    <col min="9" max="26" width="9.81640625" style="9" customWidth="1"/>
    <col min="27" max="27" width="11.81640625" style="9" customWidth="1"/>
    <col min="28" max="16384" width="9" style="9"/>
  </cols>
  <sheetData>
    <row r="1" spans="2:27" ht="21">
      <c r="C1" s="19" t="s">
        <v>339</v>
      </c>
      <c r="D1" s="19"/>
      <c r="E1" s="19"/>
    </row>
    <row r="2" spans="2:27" ht="23.25" customHeight="1">
      <c r="E2" s="274" t="s">
        <v>340</v>
      </c>
    </row>
    <row r="3" spans="2:27" ht="14.15" customHeight="1" thickBot="1">
      <c r="B3" s="700" t="s">
        <v>273</v>
      </c>
      <c r="C3" s="700"/>
      <c r="D3" s="700"/>
      <c r="E3" s="700"/>
      <c r="F3" s="700"/>
      <c r="G3" s="110"/>
      <c r="H3" s="110"/>
      <c r="I3" s="110"/>
      <c r="J3" s="110"/>
      <c r="K3" s="110"/>
      <c r="Y3"/>
      <c r="Z3"/>
      <c r="AA3" s="111"/>
    </row>
    <row r="4" spans="2:27" ht="14.15" customHeight="1">
      <c r="B4" s="700"/>
      <c r="C4" s="700"/>
      <c r="D4" s="700"/>
      <c r="E4" s="700"/>
      <c r="F4" s="700"/>
      <c r="G4" s="110"/>
      <c r="H4" s="110"/>
      <c r="I4" s="110"/>
      <c r="J4" s="110"/>
      <c r="K4" s="110"/>
      <c r="Y4" s="704" t="s">
        <v>327</v>
      </c>
      <c r="Z4" s="112" t="s">
        <v>112</v>
      </c>
      <c r="AA4" s="113" t="s">
        <v>113</v>
      </c>
    </row>
    <row r="5" spans="2:27" ht="14.15"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日清オイリオグループ株式会社　横浜磯子事業場</v>
      </c>
      <c r="Q6" s="706"/>
      <c r="R6" s="706"/>
      <c r="S6" s="706"/>
      <c r="T6" s="706"/>
      <c r="U6" s="706"/>
      <c r="V6" s="701"/>
      <c r="W6" s="701"/>
      <c r="X6" s="701"/>
      <c r="Y6" s="701"/>
      <c r="Z6" s="701"/>
      <c r="AA6" s="184" t="s">
        <v>96</v>
      </c>
    </row>
    <row r="7" spans="2:27" ht="14">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399999999999999" customHeight="1" thickTop="1">
      <c r="B9" s="166"/>
      <c r="C9" s="702" t="s">
        <v>232</v>
      </c>
      <c r="D9" s="702"/>
      <c r="E9" s="702"/>
      <c r="F9" s="703"/>
      <c r="G9" s="319">
        <f>IF(OR(ｱ.燃え殻!D24&gt;0,ｱ.燃え殻!D24&lt;0),ｱ.燃え殻!D24,IF(G$19&gt;0,"0",0))</f>
        <v>184.5</v>
      </c>
      <c r="H9" s="319">
        <f>IF(OR(ｲ.汚泥!D24&gt;0,ｲ.汚泥!D24&lt;0),ｲ.汚泥!D24,IF(H$19&gt;0,"0",0))</f>
        <v>61244.9</v>
      </c>
      <c r="I9" s="319">
        <f>IF(OR(ｳ.廃油!D24&gt;0,ｳ.廃油!D24&lt;0),ｳ.廃油!D24,IF(I$19&gt;0,"0",0))</f>
        <v>5317.1</v>
      </c>
      <c r="J9" s="319">
        <f>IF(OR(ｴ.廃酸!$D24&gt;0,ｴ.廃酸!$D24&lt;0),ｴ.廃酸!D24,IF(J$19&gt;0,"0",0))</f>
        <v>0.6</v>
      </c>
      <c r="K9" s="319">
        <f>IF(OR(ｵ.廃ｱﾙｶﾘ!$D24&gt;0,ｵ.廃ｱﾙｶﾘ!$D24&lt;0),ｵ.廃ｱﾙｶﾘ!D24,IF(K$19&gt;0,"0",0))</f>
        <v>0.6</v>
      </c>
      <c r="L9" s="319">
        <f>IF(OR(ｶ.廃ﾌﾟﾗ類!D24&gt;0,ｶ.廃ﾌﾟﾗ類!D24&lt;0),ｶ.廃ﾌﾟﾗ類!D24,IF(L$19&gt;0,"0",0))</f>
        <v>80.7</v>
      </c>
      <c r="M9" s="319">
        <f>IF(OR(ｷ.紙くず!D24&gt;0,ｷ.紙くず!D24&lt;0),ｷ.紙くず!D24,IF(M$19&gt;0,"0",0))</f>
        <v>0</v>
      </c>
      <c r="N9" s="319">
        <f>IF(OR(ｸ.木くず!D24&gt;0,ｸ.木くず!D24&lt;0),ｸ.木くず!D24,IF(N$19&gt;0,"0",0))</f>
        <v>80.400000000000006</v>
      </c>
      <c r="O9" s="319">
        <f>IF(OR(ｹ.繊維くず!D24&gt;0,ｹ.繊維くず!D24&lt;0),ｹ.繊維くず!D24,IF(O$19&gt;0,"0",0))</f>
        <v>0</v>
      </c>
      <c r="P9" s="319">
        <f>IF(OR(ｺ.動植物性残さ!D24&gt;0,ｺ.動植物性残さ!D24&lt;0),ｺ.動植物性残さ!D24,IF(P$19&gt;0,"0",0))</f>
        <v>481.4</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17.8</v>
      </c>
      <c r="T9" s="319">
        <f>IF(OR(ｾ.ｶﾞﾗｽ･ｺﾝｸﾘ･陶磁器くず!D24&gt;0,ｾ.ｶﾞﾗｽ･ｺﾝｸﾘ･陶磁器くず!D24&lt;0),ｾ.ｶﾞﾗｽ･ｺﾝｸﾘ･陶磁器くず!D24,IF(T$19&gt;0,"0",0))</f>
        <v>4.8</v>
      </c>
      <c r="U9" s="319">
        <f>IF(OR(ｿ.鉱さい!D24&gt;0,ｿ.鉱さい!D24&lt;0),ｿ.鉱さい!D24,IF(U$19&gt;0,"0",0))</f>
        <v>0</v>
      </c>
      <c r="V9" s="319">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5.3</v>
      </c>
      <c r="Z9" s="320">
        <f>IF(OR(ﾄ.混合廃棄物その他!D24&gt;0,ﾄ.混合廃棄物その他!D24&lt;0),ﾄ.混合廃棄物その他!D24,IF(Z$19&gt;0,"0",0))</f>
        <v>0</v>
      </c>
      <c r="AA9" s="321">
        <f>IF(SUM(G9:Z9)&gt;0,SUM(G9:Z9),IF(AA$19&gt;0,"0",0))</f>
        <v>67418.100000000006</v>
      </c>
    </row>
    <row r="10" spans="2:27" ht="20.399999999999999" customHeight="1">
      <c r="B10" s="169" t="s">
        <v>352</v>
      </c>
      <c r="C10" s="709" t="s">
        <v>320</v>
      </c>
      <c r="D10" s="709"/>
      <c r="E10" s="709"/>
      <c r="F10" s="710"/>
      <c r="G10" s="322" t="str">
        <f>IF(OR(ｱ.燃え殻!D25&gt;0,ｱ.燃え殻!D25&lt;0),ｱ.燃え殻!D25,IF(G$19&gt;0,"0",0))</f>
        <v>0</v>
      </c>
      <c r="H10" s="322" t="str">
        <f>IF(OR(ｲ.汚泥!D25&gt;0,ｲ.汚泥!D25&lt;0),ｲ.汚泥!D25,IF(H$19&gt;0,"0",0))</f>
        <v>0</v>
      </c>
      <c r="I10" s="322">
        <f>IF(OR(ｳ.廃油!D25&gt;0,ｳ.廃油!D25&lt;0),ｳ.廃油!D25,IF(I$19&gt;0,"0",0))</f>
        <v>2141.5</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t="str">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t="str">
        <f>IF(OR(ﾃ.ばいじん!D25&gt;0,ﾃ.ばいじん!D25&lt;0),ﾃ.ばいじん!D25,IF(Y$19&gt;0,"0",0))</f>
        <v>0</v>
      </c>
      <c r="Z10" s="323">
        <f>IF(OR(ﾄ.混合廃棄物その他!D25&gt;0,ﾄ.混合廃棄物その他!D25&lt;0),ﾄ.混合廃棄物その他!D25,IF(Z$19&gt;0,"0",0))</f>
        <v>0</v>
      </c>
      <c r="AA10" s="324">
        <f t="shared" ref="AA10:AA18" si="0">IF(SUM(G10:Z10)&gt;0,SUM(G10:Z10),IF(AA$19&gt;0,"0",0))</f>
        <v>2141.5</v>
      </c>
    </row>
    <row r="11" spans="2:27" ht="20.399999999999999" customHeight="1">
      <c r="B11" s="169" t="s">
        <v>353</v>
      </c>
      <c r="C11" s="711" t="s">
        <v>321</v>
      </c>
      <c r="D11" s="711"/>
      <c r="E11" s="711"/>
      <c r="F11" s="712"/>
      <c r="G11" s="325" t="str">
        <f>IF(OR(ｱ.燃え殻!D26&gt;0,ｱ.燃え殻!D26&lt;0),ｱ.燃え殻!D26,IF(G$19&gt;0,"0",0))</f>
        <v>0</v>
      </c>
      <c r="H11" s="325" t="str">
        <f>IF(OR(ｲ.汚泥!D26&gt;0,ｲ.汚泥!D26&lt;0),ｲ.汚泥!D26,IF(H$19&gt;0,"0",0))</f>
        <v>0</v>
      </c>
      <c r="I11" s="325" t="str">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t="str">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t="str">
        <f>IF(OR(ﾃ.ばいじん!D26&gt;0,ﾃ.ばいじん!D26&lt;0),ﾃ.ばいじん!D26,IF(Y$19&gt;0,"0",0))</f>
        <v>0</v>
      </c>
      <c r="Z11" s="326">
        <f>IF(OR(ﾄ.混合廃棄物その他!D26&gt;0,ﾄ.混合廃棄物その他!D26&lt;0),ﾄ.混合廃棄物その他!D26,IF(Z$19&gt;0,"0",0))</f>
        <v>0</v>
      </c>
      <c r="AA11" s="327" t="str">
        <f t="shared" si="0"/>
        <v>0</v>
      </c>
    </row>
    <row r="12" spans="2:27" ht="20.399999999999999" customHeight="1">
      <c r="B12" s="443">
        <v>7</v>
      </c>
      <c r="C12" s="711" t="s">
        <v>322</v>
      </c>
      <c r="D12" s="711"/>
      <c r="E12" s="711"/>
      <c r="F12" s="712"/>
      <c r="G12" s="325">
        <f>IF(OR(ｱ.燃え殻!D27&gt;0,ｱ.燃え殻!D27&lt;0),ｱ.燃え殻!D27,IF(G$19&gt;0,"0",0))</f>
        <v>177.7</v>
      </c>
      <c r="H12" s="325">
        <f>IF(OR(ｲ.汚泥!D27&gt;0,ｲ.汚泥!D27&lt;0),ｲ.汚泥!D27,IF(H$19&gt;0,"0",0))</f>
        <v>59297.4</v>
      </c>
      <c r="I12" s="325" t="str">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1.1000000000000001</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t="str">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t="str">
        <f>IF(OR(ﾃ.ばいじん!D27&gt;0,ﾃ.ばいじん!D27&lt;0),ﾃ.ばいじん!D27,IF(Y$19&gt;0,"0",0))</f>
        <v>0</v>
      </c>
      <c r="Z12" s="326">
        <f>IF(OR(ﾄ.混合廃棄物その他!D27&gt;0,ﾄ.混合廃棄物その他!D27&lt;0),ﾄ.混合廃棄物その他!D27,IF(Z$19&gt;0,"0",0))</f>
        <v>0</v>
      </c>
      <c r="AA12" s="327">
        <f t="shared" si="0"/>
        <v>59476.2</v>
      </c>
    </row>
    <row r="13" spans="2:27" ht="20.399999999999999" customHeight="1">
      <c r="B13" s="169" t="s">
        <v>228</v>
      </c>
      <c r="C13" s="713" t="s">
        <v>323</v>
      </c>
      <c r="D13" s="714"/>
      <c r="E13" s="714"/>
      <c r="F13" s="715"/>
      <c r="G13" s="325" t="str">
        <f>IF(OR(ｱ.燃え殻!D28&gt;0,ｱ.燃え殻!D28&lt;0),ｱ.燃え殻!D28,IF(G$19&gt;0,"0",0))</f>
        <v>0</v>
      </c>
      <c r="H13" s="325" t="str">
        <f>IF(OR(ｲ.汚泥!D28&gt;0,ｲ.汚泥!D28&lt;0),ｲ.汚泥!D28,IF(H$19&gt;0,"0",0))</f>
        <v>0</v>
      </c>
      <c r="I13" s="325" t="str">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t="str">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t="str">
        <f>IF(OR(ﾃ.ばいじん!D28&gt;0,ﾃ.ばいじん!D28&lt;0),ﾃ.ばいじん!D28,IF(Y$19&gt;0,"0",0))</f>
        <v>0</v>
      </c>
      <c r="Z13" s="326">
        <f>IF(OR(ﾄ.混合廃棄物その他!D28&gt;0,ﾄ.混合廃棄物その他!D28&lt;0),ﾄ.混合廃棄物その他!D28,IF(Z$19&gt;0,"0",0))</f>
        <v>0</v>
      </c>
      <c r="AA13" s="327" t="str">
        <f t="shared" si="0"/>
        <v>0</v>
      </c>
    </row>
    <row r="14" spans="2:27" ht="20.399999999999999" customHeight="1">
      <c r="B14" s="169" t="s">
        <v>229</v>
      </c>
      <c r="C14" s="711" t="s">
        <v>241</v>
      </c>
      <c r="D14" s="711"/>
      <c r="E14" s="711"/>
      <c r="F14" s="712"/>
      <c r="G14" s="325">
        <f>IF(OR(ｱ.燃え殻!D29&gt;0,ｱ.燃え殻!D29&lt;0),ｱ.燃え殻!D29,IF(G$19&gt;0,"0",0))</f>
        <v>6.8</v>
      </c>
      <c r="H14" s="325">
        <f>IF(OR(ｲ.汚泥!D29&gt;0,ｲ.汚泥!D29&lt;0),ｲ.汚泥!D29,IF(H$19&gt;0,"0",0))</f>
        <v>1947.5</v>
      </c>
      <c r="I14" s="325">
        <f>IF(OR(ｳ.廃油!D29&gt;0,ｳ.廃油!D29&lt;0),ｳ.廃油!D29,IF(I$19&gt;0,"0",0))</f>
        <v>3175.6</v>
      </c>
      <c r="J14" s="325">
        <f>IF(OR(ｴ.廃酸!$D29&gt;0,ｴ.廃酸!$D29&lt;0),ｴ.廃酸!D29,IF(J$19&gt;0,"0",0))</f>
        <v>0.6</v>
      </c>
      <c r="K14" s="325">
        <f>IF(OR(ｵ.廃ｱﾙｶﾘ!$D29&gt;0,ｵ.廃ｱﾙｶﾘ!$D29&lt;0),ｵ.廃ｱﾙｶﾘ!D29,IF(K$19&gt;0,"0",0))</f>
        <v>0.6</v>
      </c>
      <c r="L14" s="325">
        <f>IF(OR(ｶ.廃ﾌﾟﾗ類!D29&gt;0,ｶ.廃ﾌﾟﾗ類!D29&lt;0),ｶ.廃ﾌﾟﾗ類!D29,IF(L$19&gt;0,"0",0))</f>
        <v>79.599999999999994</v>
      </c>
      <c r="M14" s="325">
        <f>IF(OR(ｷ.紙くず!D29&gt;0,ｷ.紙くず!D29&lt;0),ｷ.紙くず!D29,IF(M$19&gt;0,"0",0))</f>
        <v>0</v>
      </c>
      <c r="N14" s="325">
        <f>IF(OR(ｸ.木くず!D29&gt;0,ｸ.木くず!D29&lt;0),ｸ.木くず!D29,IF(N$19&gt;0,"0",0))</f>
        <v>80.400000000000006</v>
      </c>
      <c r="O14" s="325">
        <f>IF(OR(ｹ.繊維くず!D29&gt;0,ｹ.繊維くず!D29&lt;0),ｹ.繊維くず!D29,IF(O$19&gt;0,"0",0))</f>
        <v>0</v>
      </c>
      <c r="P14" s="325">
        <f>IF(OR(ｺ.動植物性残さ!D29&gt;0,ｺ.動植物性残さ!D29&lt;0),ｺ.動植物性残さ!D29,IF(P$19&gt;0,"0",0))</f>
        <v>481.4</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17.8</v>
      </c>
      <c r="T14" s="325">
        <f>IF(OR(ｾ.ｶﾞﾗｽ･ｺﾝｸﾘ･陶磁器くず!D29&gt;0,ｾ.ｶﾞﾗｽ･ｺﾝｸﾘ･陶磁器くず!D29&lt;0),ｾ.ｶﾞﾗｽ･ｺﾝｸﾘ･陶磁器くず!D29,IF(T$19&gt;0,"0",0))</f>
        <v>4.8</v>
      </c>
      <c r="U14" s="325">
        <f>IF(OR(ｿ.鉱さい!D29&gt;0,ｿ.鉱さい!D29&lt;0),ｿ.鉱さい!D29,IF(U$19&gt;0,"0",0))</f>
        <v>0</v>
      </c>
      <c r="V14" s="325">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5.3</v>
      </c>
      <c r="Z14" s="326">
        <f>IF(OR(ﾄ.混合廃棄物その他!D29&gt;0,ﾄ.混合廃棄物その他!D29&lt;0),ﾄ.混合廃棄物その他!D29,IF(Z$19&gt;0,"0",0))</f>
        <v>0</v>
      </c>
      <c r="AA14" s="327">
        <f t="shared" si="0"/>
        <v>5800.4000000000005</v>
      </c>
    </row>
    <row r="15" spans="2:27" ht="20.399999999999999" customHeight="1">
      <c r="B15" s="169" t="s">
        <v>244</v>
      </c>
      <c r="C15" s="711" t="s">
        <v>242</v>
      </c>
      <c r="D15" s="711"/>
      <c r="E15" s="711"/>
      <c r="F15" s="712"/>
      <c r="G15" s="325" t="str">
        <f>IF(OR(ｱ.燃え殻!D30&gt;0,ｱ.燃え殻!D30&lt;0),ｱ.燃え殻!D30,IF(G$19&gt;0,"0",0))</f>
        <v>0</v>
      </c>
      <c r="H15" s="325" t="str">
        <f>IF(OR(ｲ.汚泥!D30&gt;0,ｲ.汚泥!D30&lt;0),ｲ.汚泥!D30,IF(H$19&gt;0,"0",0))</f>
        <v>0</v>
      </c>
      <c r="I15" s="325" t="str">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f>IF(OR(ｹ.繊維くず!D30&gt;0,ｹ.繊維くず!D30&lt;0),ｹ.繊維くず!D30,IF(O$19&gt;0,"0",0))</f>
        <v>0</v>
      </c>
      <c r="P15" s="325" t="str">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t="str">
        <f>IF(OR(ﾃ.ばいじん!D30&gt;0,ﾃ.ばいじん!D30&lt;0),ﾃ.ばいじん!D30,IF(Y$19&gt;0,"0",0))</f>
        <v>0</v>
      </c>
      <c r="Z15" s="326">
        <f>IF(OR(ﾄ.混合廃棄物その他!D30&gt;0,ﾄ.混合廃棄物その他!D30&lt;0),ﾄ.混合廃棄物その他!D30,IF(Z$19&gt;0,"0",0))</f>
        <v>0</v>
      </c>
      <c r="AA15" s="327" t="str">
        <f t="shared" si="0"/>
        <v>0</v>
      </c>
    </row>
    <row r="16" spans="2:27" ht="20.399999999999999" customHeight="1">
      <c r="B16" s="169" t="s">
        <v>245</v>
      </c>
      <c r="C16" s="711" t="s">
        <v>243</v>
      </c>
      <c r="D16" s="711"/>
      <c r="E16" s="711"/>
      <c r="F16" s="712"/>
      <c r="G16" s="325">
        <f>IF(OR(ｱ.燃え殻!D31&gt;0,ｱ.燃え殻!D31&lt;0),ｱ.燃え殻!D31,IF(G$19&gt;0,"0",0))</f>
        <v>6.8</v>
      </c>
      <c r="H16" s="325">
        <f>IF(OR(ｲ.汚泥!D31&gt;0,ｲ.汚泥!D31&lt;0),ｲ.汚泥!D31,IF(H$19&gt;0,"0",0))</f>
        <v>1947.5</v>
      </c>
      <c r="I16" s="325">
        <f>IF(OR(ｳ.廃油!D31&gt;0,ｳ.廃油!D31&lt;0),ｳ.廃油!D31,IF(I$19&gt;0,"0",0))</f>
        <v>3175.6</v>
      </c>
      <c r="J16" s="325">
        <f>IF(OR(ｴ.廃酸!$D31&gt;0,ｴ.廃酸!$D31&lt;0),ｴ.廃酸!D31,IF(J$19&gt;0,"0",0))</f>
        <v>0.6</v>
      </c>
      <c r="K16" s="325">
        <f>IF(OR(ｵ.廃ｱﾙｶﾘ!$D31&gt;0,ｵ.廃ｱﾙｶﾘ!$D31&lt;0),ｵ.廃ｱﾙｶﾘ!D31,IF(K$19&gt;0,"0",0))</f>
        <v>0.6</v>
      </c>
      <c r="L16" s="325">
        <f>IF(OR(ｶ.廃ﾌﾟﾗ類!D31&gt;0,ｶ.廃ﾌﾟﾗ類!D31&lt;0),ｶ.廃ﾌﾟﾗ類!D31,IF(L$19&gt;0,"0",0))</f>
        <v>79.599999999999994</v>
      </c>
      <c r="M16" s="325">
        <f>IF(OR(ｷ.紙くず!D31&gt;0,ｷ.紙くず!D31&lt;0),ｷ.紙くず!D31,IF(M$19&gt;0,"0",0))</f>
        <v>0</v>
      </c>
      <c r="N16" s="325">
        <f>IF(OR(ｸ.木くず!D31&gt;0,ｸ.木くず!D31&lt;0),ｸ.木くず!D31,IF(N$19&gt;0,"0",0))</f>
        <v>80.400000000000006</v>
      </c>
      <c r="O16" s="325">
        <f>IF(OR(ｹ.繊維くず!D31&gt;0,ｹ.繊維くず!D31&lt;0),ｹ.繊維くず!D31,IF(O$19&gt;0,"0",0))</f>
        <v>0</v>
      </c>
      <c r="P16" s="325">
        <f>IF(OR(ｺ.動植物性残さ!D31&gt;0,ｺ.動植物性残さ!D31&lt;0),ｺ.動植物性残さ!D31,IF(P$19&gt;0,"0",0))</f>
        <v>481.4</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17.8</v>
      </c>
      <c r="T16" s="325">
        <f>IF(OR(ｾ.ｶﾞﾗｽ･ｺﾝｸﾘ･陶磁器くず!D31&gt;0,ｾ.ｶﾞﾗｽ･ｺﾝｸﾘ･陶磁器くず!D31&lt;0),ｾ.ｶﾞﾗｽ･ｺﾝｸﾘ･陶磁器くず!D31,IF(T$19&gt;0,"0",0))</f>
        <v>4.8</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5.3</v>
      </c>
      <c r="Z16" s="326">
        <f>IF(OR(ﾄ.混合廃棄物その他!D31&gt;0,ﾄ.混合廃棄物その他!D31&lt;0),ﾄ.混合廃棄物その他!D31,IF(Z$19&gt;0,"0",0))</f>
        <v>0</v>
      </c>
      <c r="AA16" s="327">
        <f t="shared" si="0"/>
        <v>5800.4000000000005</v>
      </c>
    </row>
    <row r="17" spans="2:27" ht="20.399999999999999" customHeight="1">
      <c r="B17" s="169"/>
      <c r="C17" s="711" t="s">
        <v>428</v>
      </c>
      <c r="D17" s="711"/>
      <c r="E17" s="711"/>
      <c r="F17" s="712"/>
      <c r="G17" s="325" t="str">
        <f>IF(OR(ｱ.燃え殻!D32&gt;0,ｱ.燃え殻!D32&lt;0),ｱ.燃え殻!D32,IF(G$19&gt;0,"0",0))</f>
        <v>0</v>
      </c>
      <c r="H17" s="325" t="str">
        <f>IF(OR(ｲ.汚泥!D32&gt;0,ｲ.汚泥!D32&lt;0),ｲ.汚泥!D32,IF(H$19&gt;0,"0",0))</f>
        <v>0</v>
      </c>
      <c r="I17" s="325" t="str">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t="str">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t="str">
        <f>IF(OR(ﾃ.ばいじん!D32&gt;0,ﾃ.ばいじん!D32&lt;0),ﾃ.ばいじん!D32,IF(Y$19&gt;0,"0",0))</f>
        <v>0</v>
      </c>
      <c r="Z17" s="326">
        <f>IF(OR(ﾄ.混合廃棄物その他!D32&gt;0,ﾄ.混合廃棄物その他!D32&lt;0),ﾄ.混合廃棄物その他!D32,IF(Z$19&gt;0,"0",0))</f>
        <v>0</v>
      </c>
      <c r="AA17" s="327" t="str">
        <f t="shared" si="0"/>
        <v>0</v>
      </c>
    </row>
    <row r="18" spans="2:27" ht="20.399999999999999" customHeight="1" thickBot="1">
      <c r="B18" s="170"/>
      <c r="C18" s="197" t="s">
        <v>269</v>
      </c>
      <c r="D18" s="707" t="s">
        <v>388</v>
      </c>
      <c r="E18" s="707"/>
      <c r="F18" s="708"/>
      <c r="G18" s="328" t="str">
        <f>IF(OR(ｱ.燃え殻!D33&gt;0,ｱ.燃え殻!D33&lt;0),ｱ.燃え殻!D33,IF(G$19&gt;0,"0",0))</f>
        <v>0</v>
      </c>
      <c r="H18" s="328" t="str">
        <f>IF(OR(ｲ.汚泥!D33&gt;0,ｲ.汚泥!D33&lt;0),ｲ.汚泥!D33,IF(H$19&gt;0,"0",0))</f>
        <v>0</v>
      </c>
      <c r="I18" s="328" t="str">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t="str">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t="str">
        <f>IF(OR(ﾃ.ばいじん!D33&gt;0,ﾃ.ばいじん!D33&lt;0),ﾃ.ばいじん!D33,IF(Y$19&gt;0,"0",0))</f>
        <v>0</v>
      </c>
      <c r="Z18" s="329">
        <f>IF(OR(ﾄ.混合廃棄物その他!D33&gt;0,ﾄ.混合廃棄物その他!D33&lt;0),ﾄ.混合廃棄物その他!D33,IF(Z$19&gt;0,"0",0))</f>
        <v>0</v>
      </c>
      <c r="AA18" s="330" t="str">
        <f t="shared" si="0"/>
        <v>0</v>
      </c>
    </row>
    <row r="19" spans="2:27" ht="20.399999999999999" customHeight="1" thickTop="1">
      <c r="B19" s="166"/>
      <c r="C19" s="171" t="s">
        <v>334</v>
      </c>
      <c r="D19" s="720" t="s">
        <v>335</v>
      </c>
      <c r="E19" s="720"/>
      <c r="F19" s="721"/>
      <c r="G19" s="331">
        <f t="shared" ref="G19:Z19" si="1">+G41+G25+G23+G22+G21-G20</f>
        <v>214.1</v>
      </c>
      <c r="H19" s="331">
        <f t="shared" si="1"/>
        <v>67332.399999999994</v>
      </c>
      <c r="I19" s="331">
        <f t="shared" si="1"/>
        <v>4854.2000000000007</v>
      </c>
      <c r="J19" s="331">
        <f t="shared" si="1"/>
        <v>0</v>
      </c>
      <c r="K19" s="331">
        <f t="shared" si="1"/>
        <v>0</v>
      </c>
      <c r="L19" s="331">
        <f t="shared" si="1"/>
        <v>45.8</v>
      </c>
      <c r="M19" s="331">
        <f t="shared" si="1"/>
        <v>0</v>
      </c>
      <c r="N19" s="331">
        <f t="shared" si="1"/>
        <v>82.7</v>
      </c>
      <c r="O19" s="331">
        <f t="shared" si="1"/>
        <v>0</v>
      </c>
      <c r="P19" s="331">
        <f t="shared" si="1"/>
        <v>534.1</v>
      </c>
      <c r="Q19" s="331">
        <f t="shared" si="1"/>
        <v>0</v>
      </c>
      <c r="R19" s="331">
        <f t="shared" si="1"/>
        <v>0</v>
      </c>
      <c r="S19" s="331">
        <f t="shared" si="1"/>
        <v>7.8</v>
      </c>
      <c r="T19" s="331">
        <f t="shared" si="1"/>
        <v>3.9</v>
      </c>
      <c r="U19" s="331">
        <f t="shared" si="1"/>
        <v>0</v>
      </c>
      <c r="V19" s="331">
        <f t="shared" si="1"/>
        <v>0</v>
      </c>
      <c r="W19" s="331">
        <f t="shared" si="1"/>
        <v>0</v>
      </c>
      <c r="X19" s="331">
        <f t="shared" si="1"/>
        <v>0</v>
      </c>
      <c r="Y19" s="331">
        <f t="shared" si="1"/>
        <v>5.5</v>
      </c>
      <c r="Z19" s="332">
        <f t="shared" si="1"/>
        <v>0</v>
      </c>
      <c r="AA19" s="333">
        <f t="shared" ref="AA19:AA25" si="2">SUM(G19:Z19)</f>
        <v>73080.5</v>
      </c>
    </row>
    <row r="20" spans="2:27" ht="20.399999999999999"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399999999999999" customHeight="1">
      <c r="B21" s="167"/>
      <c r="C21" s="124"/>
      <c r="D21" s="216" t="s">
        <v>58</v>
      </c>
      <c r="E21" s="724" t="s">
        <v>284</v>
      </c>
      <c r="F21" s="725"/>
      <c r="G21" s="337">
        <f>+ｱ.燃え殻!$P$12</f>
        <v>0</v>
      </c>
      <c r="H21" s="337">
        <f>+ｲ.汚泥!$P$12</f>
        <v>0</v>
      </c>
      <c r="I21" s="337">
        <f>+ｳ.廃油!$P$12</f>
        <v>2092.4</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2092.4</v>
      </c>
    </row>
    <row r="22" spans="2:27" ht="20.399999999999999"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399999999999999" customHeight="1">
      <c r="B23" s="167"/>
      <c r="C23" s="124"/>
      <c r="D23" s="382" t="s">
        <v>60</v>
      </c>
      <c r="E23" s="726" t="s">
        <v>286</v>
      </c>
      <c r="F23" s="727"/>
      <c r="G23" s="343">
        <f>+ｱ.燃え殻!$P$18</f>
        <v>214.1</v>
      </c>
      <c r="H23" s="343">
        <f>+ｲ.汚泥!$P$18</f>
        <v>60000</v>
      </c>
      <c r="I23" s="343">
        <f>+ｳ.廃油!$P$18</f>
        <v>0</v>
      </c>
      <c r="J23" s="343">
        <f>+ｴ.廃酸!$P$18</f>
        <v>0</v>
      </c>
      <c r="K23" s="343">
        <f>+ｵ.廃ｱﾙｶﾘ!$P$18</f>
        <v>0</v>
      </c>
      <c r="L23" s="343">
        <f>+ｶ.廃ﾌﾟﾗ類!$P$18</f>
        <v>1.9</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60216</v>
      </c>
    </row>
    <row r="24" spans="2:27" ht="20.399999999999999"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399999999999999"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399999999999999" customHeight="1">
      <c r="B26" s="167"/>
      <c r="C26" s="718" t="s">
        <v>174</v>
      </c>
      <c r="D26" s="384" t="s">
        <v>21</v>
      </c>
      <c r="E26" s="716" t="s">
        <v>288</v>
      </c>
      <c r="F26" s="717"/>
      <c r="G26" s="352">
        <f>+G28+G33+G34+G35</f>
        <v>8.5</v>
      </c>
      <c r="H26" s="352">
        <f t="shared" ref="H26:Z26" si="3">+H28+H33+H34+H35</f>
        <v>3935.1</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3943.6</v>
      </c>
    </row>
    <row r="27" spans="2:27" ht="20.399999999999999" customHeight="1">
      <c r="B27" s="167"/>
      <c r="C27" s="718"/>
      <c r="D27" s="172" t="s">
        <v>25</v>
      </c>
      <c r="E27" s="716" t="s">
        <v>289</v>
      </c>
      <c r="F27" s="717"/>
      <c r="G27" s="352">
        <f t="shared" ref="G27:Z27" si="5">+G23-G26</f>
        <v>205.6</v>
      </c>
      <c r="H27" s="352">
        <f t="shared" si="5"/>
        <v>56064.9</v>
      </c>
      <c r="I27" s="352">
        <f t="shared" si="5"/>
        <v>0</v>
      </c>
      <c r="J27" s="352">
        <f t="shared" si="5"/>
        <v>0</v>
      </c>
      <c r="K27" s="352">
        <f t="shared" si="5"/>
        <v>0</v>
      </c>
      <c r="L27" s="352">
        <f t="shared" si="5"/>
        <v>1.9</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56272.4</v>
      </c>
    </row>
    <row r="28" spans="2:27" ht="20.399999999999999"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399999999999999"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399999999999999"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399999999999999"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399999999999999"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399999999999999"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399999999999999"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399999999999999" customHeight="1">
      <c r="B35" s="169" t="s">
        <v>353</v>
      </c>
      <c r="C35" s="719"/>
      <c r="D35" s="123" t="s">
        <v>178</v>
      </c>
      <c r="E35" s="716" t="s">
        <v>293</v>
      </c>
      <c r="F35" s="717"/>
      <c r="G35" s="352">
        <f t="shared" ref="G35:Z35" si="6">+G36+G40</f>
        <v>8.5</v>
      </c>
      <c r="H35" s="352">
        <f t="shared" si="6"/>
        <v>3935.1</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3943.6</v>
      </c>
    </row>
    <row r="36" spans="2:27" ht="20.399999999999999" customHeight="1">
      <c r="B36" s="443">
        <v>7</v>
      </c>
      <c r="C36" s="124"/>
      <c r="D36" s="210"/>
      <c r="E36" s="205" t="s">
        <v>265</v>
      </c>
      <c r="F36" s="383"/>
      <c r="G36" s="358">
        <f t="shared" ref="G36:Z36" si="7">SUM(G37:G39)</f>
        <v>8.5</v>
      </c>
      <c r="H36" s="358">
        <f t="shared" si="7"/>
        <v>3935.1</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3943.6</v>
      </c>
    </row>
    <row r="37" spans="2:27" ht="20.399999999999999" customHeight="1">
      <c r="B37" s="169" t="s">
        <v>228</v>
      </c>
      <c r="C37" s="124"/>
      <c r="D37" s="208"/>
      <c r="E37" s="203"/>
      <c r="F37" s="201" t="s">
        <v>235</v>
      </c>
      <c r="G37" s="361">
        <f>+ｱ.燃え殻!$AU$16</f>
        <v>8.5</v>
      </c>
      <c r="H37" s="361">
        <f>+ｲ.汚泥!$AU$16</f>
        <v>3935.1</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3943.6</v>
      </c>
    </row>
    <row r="38" spans="2:27" ht="20.399999999999999"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399999999999999"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399999999999999"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399999999999999" customHeight="1">
      <c r="B41" s="167"/>
      <c r="C41" s="734" t="s">
        <v>173</v>
      </c>
      <c r="D41" s="123" t="s">
        <v>179</v>
      </c>
      <c r="E41" s="741" t="s">
        <v>236</v>
      </c>
      <c r="F41" s="742"/>
      <c r="G41" s="367">
        <f t="shared" ref="G41:Z41" si="8">+G42+G46</f>
        <v>0</v>
      </c>
      <c r="H41" s="367">
        <f t="shared" si="8"/>
        <v>7332.4</v>
      </c>
      <c r="I41" s="367">
        <f t="shared" si="8"/>
        <v>2761.8</v>
      </c>
      <c r="J41" s="367">
        <f t="shared" si="8"/>
        <v>0</v>
      </c>
      <c r="K41" s="367">
        <f t="shared" si="8"/>
        <v>0</v>
      </c>
      <c r="L41" s="367">
        <f t="shared" si="8"/>
        <v>43.9</v>
      </c>
      <c r="M41" s="367">
        <f t="shared" si="8"/>
        <v>0</v>
      </c>
      <c r="N41" s="367">
        <f t="shared" si="8"/>
        <v>82.7</v>
      </c>
      <c r="O41" s="367">
        <f t="shared" si="8"/>
        <v>0</v>
      </c>
      <c r="P41" s="367">
        <f t="shared" si="8"/>
        <v>534.1</v>
      </c>
      <c r="Q41" s="367">
        <f t="shared" si="8"/>
        <v>0</v>
      </c>
      <c r="R41" s="367">
        <f t="shared" si="8"/>
        <v>0</v>
      </c>
      <c r="S41" s="367">
        <f t="shared" si="8"/>
        <v>7.8</v>
      </c>
      <c r="T41" s="367">
        <f t="shared" si="8"/>
        <v>3.9</v>
      </c>
      <c r="U41" s="367">
        <f t="shared" si="8"/>
        <v>0</v>
      </c>
      <c r="V41" s="367">
        <f t="shared" si="8"/>
        <v>0</v>
      </c>
      <c r="W41" s="367">
        <f t="shared" si="8"/>
        <v>0</v>
      </c>
      <c r="X41" s="367">
        <f t="shared" si="8"/>
        <v>0</v>
      </c>
      <c r="Y41" s="367">
        <f t="shared" si="8"/>
        <v>5.5</v>
      </c>
      <c r="Z41" s="368">
        <f t="shared" si="8"/>
        <v>0</v>
      </c>
      <c r="AA41" s="369">
        <f t="shared" si="4"/>
        <v>10772.1</v>
      </c>
    </row>
    <row r="42" spans="2:27" ht="20.399999999999999" customHeight="1">
      <c r="B42" s="167"/>
      <c r="C42" s="734"/>
      <c r="D42" s="207"/>
      <c r="E42" s="205" t="s">
        <v>262</v>
      </c>
      <c r="F42" s="383"/>
      <c r="G42" s="358">
        <f t="shared" ref="G42:Z42" si="9">SUM(G43:G45)</f>
        <v>0</v>
      </c>
      <c r="H42" s="358">
        <f t="shared" si="9"/>
        <v>7332.4</v>
      </c>
      <c r="I42" s="358">
        <f t="shared" si="9"/>
        <v>2761.8</v>
      </c>
      <c r="J42" s="358">
        <f t="shared" si="9"/>
        <v>0</v>
      </c>
      <c r="K42" s="358">
        <f t="shared" si="9"/>
        <v>0</v>
      </c>
      <c r="L42" s="358">
        <f t="shared" si="9"/>
        <v>43.9</v>
      </c>
      <c r="M42" s="358">
        <f t="shared" si="9"/>
        <v>0</v>
      </c>
      <c r="N42" s="358">
        <f t="shared" si="9"/>
        <v>82.7</v>
      </c>
      <c r="O42" s="358">
        <f t="shared" si="9"/>
        <v>0</v>
      </c>
      <c r="P42" s="358">
        <f t="shared" si="9"/>
        <v>534.1</v>
      </c>
      <c r="Q42" s="358">
        <f t="shared" si="9"/>
        <v>0</v>
      </c>
      <c r="R42" s="358">
        <f t="shared" si="9"/>
        <v>0</v>
      </c>
      <c r="S42" s="358">
        <f t="shared" si="9"/>
        <v>7.8</v>
      </c>
      <c r="T42" s="358">
        <f t="shared" si="9"/>
        <v>3.9</v>
      </c>
      <c r="U42" s="358">
        <f t="shared" si="9"/>
        <v>0</v>
      </c>
      <c r="V42" s="358">
        <f t="shared" si="9"/>
        <v>0</v>
      </c>
      <c r="W42" s="358">
        <f t="shared" si="9"/>
        <v>0</v>
      </c>
      <c r="X42" s="358">
        <f t="shared" si="9"/>
        <v>0</v>
      </c>
      <c r="Y42" s="358">
        <f t="shared" si="9"/>
        <v>5.5</v>
      </c>
      <c r="Z42" s="359">
        <f t="shared" si="9"/>
        <v>0</v>
      </c>
      <c r="AA42" s="360">
        <f t="shared" si="4"/>
        <v>10772.1</v>
      </c>
    </row>
    <row r="43" spans="2:27" ht="20.399999999999999" customHeight="1">
      <c r="B43" s="167"/>
      <c r="C43" s="734"/>
      <c r="D43" s="208"/>
      <c r="E43" s="203"/>
      <c r="F43" s="201" t="s">
        <v>235</v>
      </c>
      <c r="G43" s="361">
        <f>+ｱ.燃え殻!$AA$28</f>
        <v>0</v>
      </c>
      <c r="H43" s="361">
        <f>+ｲ.汚泥!$AA$28</f>
        <v>7332.4</v>
      </c>
      <c r="I43" s="361">
        <f>+ｳ.廃油!$AA$28</f>
        <v>2761.8</v>
      </c>
      <c r="J43" s="361">
        <f>+ｴ.廃酸!$AA$28</f>
        <v>0</v>
      </c>
      <c r="K43" s="361">
        <f>+ｵ.廃ｱﾙｶﾘ!$AA$28</f>
        <v>0</v>
      </c>
      <c r="L43" s="361">
        <f>+ｶ.廃ﾌﾟﾗ類!$AA$28</f>
        <v>43.9</v>
      </c>
      <c r="M43" s="361">
        <f>+ｷ.紙くず!$AA$28</f>
        <v>0</v>
      </c>
      <c r="N43" s="361">
        <f>+ｸ.木くず!$AA$28</f>
        <v>82.7</v>
      </c>
      <c r="O43" s="361">
        <f>+ｹ.繊維くず!$AA$28</f>
        <v>0</v>
      </c>
      <c r="P43" s="361">
        <f>+ｺ.動植物性残さ!$AA$28</f>
        <v>534.1</v>
      </c>
      <c r="Q43" s="361">
        <f>+ｻ.動物系固形不要物!$AA$28</f>
        <v>0</v>
      </c>
      <c r="R43" s="361">
        <f>+ｼ.ｺﾞﾑくず!$AA$28</f>
        <v>0</v>
      </c>
      <c r="S43" s="361">
        <f>+ｽ.金属くず!$AA$28</f>
        <v>7.8</v>
      </c>
      <c r="T43" s="361">
        <f>+ｾ.ｶﾞﾗｽ･ｺﾝｸﾘ･陶磁器くず!$AA$28</f>
        <v>3.9</v>
      </c>
      <c r="U43" s="361">
        <f>+ｿ.鉱さい!$AA$28</f>
        <v>0</v>
      </c>
      <c r="V43" s="361">
        <f>+ﾀ.がれき類!$AA$28</f>
        <v>0</v>
      </c>
      <c r="W43" s="361">
        <f>+ﾁ.動物のふん尿!$AA$28</f>
        <v>0</v>
      </c>
      <c r="X43" s="361">
        <f>+ﾂ.動物の死体!$AA$28</f>
        <v>0</v>
      </c>
      <c r="Y43" s="361">
        <f>+ﾃ.ばいじん!$AA$28</f>
        <v>5.5</v>
      </c>
      <c r="Z43" s="362">
        <f>+ﾄ.混合廃棄物その他!$AA$28</f>
        <v>0</v>
      </c>
      <c r="AA43" s="363">
        <f t="shared" si="4"/>
        <v>10772.1</v>
      </c>
    </row>
    <row r="44" spans="2:27" ht="20.399999999999999"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399999999999999"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399999999999999"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399999999999999" customHeight="1">
      <c r="B47" s="167"/>
      <c r="C47" s="122" t="s">
        <v>237</v>
      </c>
      <c r="D47" s="739" t="s">
        <v>294</v>
      </c>
      <c r="E47" s="739"/>
      <c r="F47" s="740"/>
      <c r="G47" s="370">
        <f>+ｱ.燃え殻!$AL$27</f>
        <v>8.5</v>
      </c>
      <c r="H47" s="370">
        <f>+ｲ.汚泥!$AL$27</f>
        <v>11267.5</v>
      </c>
      <c r="I47" s="370">
        <f>+ｳ.廃油!$AL$27</f>
        <v>2761.8</v>
      </c>
      <c r="J47" s="370">
        <f>+ｴ.廃酸!$AL$27</f>
        <v>0</v>
      </c>
      <c r="K47" s="370">
        <f>+ｵ.廃ｱﾙｶﾘ!$AL$27</f>
        <v>0</v>
      </c>
      <c r="L47" s="370">
        <f>+ｶ.廃ﾌﾟﾗ類!$AL$27</f>
        <v>43.9</v>
      </c>
      <c r="M47" s="370">
        <f>+ｷ.紙くず!$AL$27</f>
        <v>0</v>
      </c>
      <c r="N47" s="370">
        <f>+ｸ.木くず!$AL$27</f>
        <v>82.7</v>
      </c>
      <c r="O47" s="370">
        <f>+ｹ.繊維くず!$AL$27</f>
        <v>0</v>
      </c>
      <c r="P47" s="370">
        <f>+ｺ.動植物性残さ!$AL$27</f>
        <v>534.1</v>
      </c>
      <c r="Q47" s="370">
        <f>+ｻ.動物系固形不要物!$AL$27</f>
        <v>0</v>
      </c>
      <c r="R47" s="370">
        <f>+ｼ.ｺﾞﾑくず!$AL$27</f>
        <v>0</v>
      </c>
      <c r="S47" s="370">
        <f>+ｽ.金属くず!$AL$27</f>
        <v>7.8</v>
      </c>
      <c r="T47" s="370">
        <f>+ｾ.ｶﾞﾗｽ･ｺﾝｸﾘ･陶磁器くず!$AL$27</f>
        <v>3.9</v>
      </c>
      <c r="U47" s="370">
        <f>+ｿ.鉱さい!$AL$27</f>
        <v>0</v>
      </c>
      <c r="V47" s="370">
        <f>+ﾀ.がれき類!$AL$27</f>
        <v>0</v>
      </c>
      <c r="W47" s="370">
        <f>+ﾁ.動物のふん尿!$AL$27</f>
        <v>0</v>
      </c>
      <c r="X47" s="370">
        <f>+ﾂ.動物の死体!$AL$27</f>
        <v>0</v>
      </c>
      <c r="Y47" s="370">
        <f>+ﾃ.ばいじん!$AL$27</f>
        <v>5.5</v>
      </c>
      <c r="Z47" s="371">
        <f>+ﾄ.混合廃棄物その他!$AL$27</f>
        <v>0</v>
      </c>
      <c r="AA47" s="372">
        <f t="shared" si="4"/>
        <v>14715.699999999999</v>
      </c>
    </row>
    <row r="48" spans="2:27" ht="20.399999999999999"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399999999999999" customHeight="1">
      <c r="B49" s="167"/>
      <c r="C49" s="173"/>
      <c r="D49" s="409" t="s">
        <v>190</v>
      </c>
      <c r="E49" s="726" t="s">
        <v>239</v>
      </c>
      <c r="F49" s="727"/>
      <c r="G49" s="422">
        <f>+ｱ.燃え殻!$AS$24</f>
        <v>8.5</v>
      </c>
      <c r="H49" s="422">
        <f>+ｲ.汚泥!$AS$24</f>
        <v>11267.5</v>
      </c>
      <c r="I49" s="422">
        <f>+ｳ.廃油!$AS$24</f>
        <v>2761.8</v>
      </c>
      <c r="J49" s="422">
        <f>+ｴ.廃酸!$AS$24</f>
        <v>0</v>
      </c>
      <c r="K49" s="422">
        <f>+ｵ.廃ｱﾙｶﾘ!$AS$24</f>
        <v>0</v>
      </c>
      <c r="L49" s="422">
        <f>+ｶ.廃ﾌﾟﾗ類!$AS$24</f>
        <v>43.9</v>
      </c>
      <c r="M49" s="422">
        <f>+ｷ.紙くず!$AS$24</f>
        <v>0</v>
      </c>
      <c r="N49" s="422">
        <f>+ｸ.木くず!$AS$24</f>
        <v>82.7</v>
      </c>
      <c r="O49" s="422">
        <f>+ｹ.繊維くず!$AS$24</f>
        <v>0</v>
      </c>
      <c r="P49" s="422">
        <f>+ｺ.動植物性残さ!$AS$24</f>
        <v>534.1</v>
      </c>
      <c r="Q49" s="422">
        <f>+ｻ.動物系固形不要物!$AS$24</f>
        <v>0</v>
      </c>
      <c r="R49" s="422">
        <f>+ｼ.ｺﾞﾑくず!$AS$24</f>
        <v>0</v>
      </c>
      <c r="S49" s="422">
        <f>+ｽ.金属くず!$AS$24</f>
        <v>7.8</v>
      </c>
      <c r="T49" s="422">
        <f>+ｾ.ｶﾞﾗｽ･ｺﾝｸﾘ･陶磁器くず!$AS$24</f>
        <v>3.9</v>
      </c>
      <c r="U49" s="422">
        <f>+ｿ.鉱さい!$AS$24</f>
        <v>0</v>
      </c>
      <c r="V49" s="422">
        <f>+ﾀ.がれき類!$AS$24</f>
        <v>0</v>
      </c>
      <c r="W49" s="422">
        <f>+ﾁ.動物のふん尿!$AS$24</f>
        <v>0</v>
      </c>
      <c r="X49" s="422">
        <f>+ﾂ.動物の死体!$AS$24</f>
        <v>0</v>
      </c>
      <c r="Y49" s="422">
        <f>+ﾃ.ばいじん!$AS$24</f>
        <v>5.5</v>
      </c>
      <c r="Z49" s="423">
        <f>+ﾄ.混合廃棄物その他!$AS$24</f>
        <v>0</v>
      </c>
      <c r="AA49" s="424">
        <f t="shared" si="4"/>
        <v>14715.699999999999</v>
      </c>
    </row>
    <row r="50" spans="2:27" ht="20.399999999999999"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399999999999999"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399999999999999"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399999999999999"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399999999999999"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399999999999999"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20"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398.6</v>
      </c>
      <c r="H63" s="406">
        <f t="shared" ref="H63:Z63" si="10">IF(H9="0",+H19+H20,+H9+H19+H20)</f>
        <v>128577.29999999999</v>
      </c>
      <c r="I63" s="406">
        <f t="shared" si="10"/>
        <v>10171.300000000001</v>
      </c>
      <c r="J63" s="406">
        <f t="shared" si="10"/>
        <v>0.6</v>
      </c>
      <c r="K63" s="406">
        <f t="shared" si="10"/>
        <v>0.6</v>
      </c>
      <c r="L63" s="406">
        <f t="shared" si="10"/>
        <v>126.5</v>
      </c>
      <c r="M63" s="406">
        <f t="shared" si="10"/>
        <v>0</v>
      </c>
      <c r="N63" s="406">
        <f t="shared" si="10"/>
        <v>163.10000000000002</v>
      </c>
      <c r="O63" s="406">
        <f t="shared" si="10"/>
        <v>0</v>
      </c>
      <c r="P63" s="406">
        <f t="shared" si="10"/>
        <v>1015.5</v>
      </c>
      <c r="Q63" s="406">
        <f t="shared" si="10"/>
        <v>0</v>
      </c>
      <c r="R63" s="406">
        <f t="shared" si="10"/>
        <v>0</v>
      </c>
      <c r="S63" s="406">
        <f t="shared" si="10"/>
        <v>25.6</v>
      </c>
      <c r="T63" s="406">
        <f t="shared" si="10"/>
        <v>8.6999999999999993</v>
      </c>
      <c r="U63" s="406">
        <f t="shared" si="10"/>
        <v>0</v>
      </c>
      <c r="V63" s="406">
        <f t="shared" si="10"/>
        <v>0</v>
      </c>
      <c r="W63" s="406">
        <f t="shared" si="10"/>
        <v>0</v>
      </c>
      <c r="X63" s="406">
        <f t="shared" si="10"/>
        <v>0</v>
      </c>
      <c r="Y63" s="406">
        <f t="shared" si="10"/>
        <v>10.8</v>
      </c>
      <c r="Z63" s="406">
        <f t="shared" si="10"/>
        <v>0</v>
      </c>
      <c r="AA63" s="407">
        <f>+AA9+AA19+AA20</f>
        <v>140498.6</v>
      </c>
    </row>
    <row r="64" spans="2:27" s="406" customFormat="1" ht="13">
      <c r="F64" s="408"/>
    </row>
    <row r="65" spans="6:6" s="406" customFormat="1" ht="13">
      <c r="F65" s="408"/>
    </row>
    <row r="66" spans="6:6" s="406" customFormat="1" ht="13">
      <c r="F66" s="408"/>
    </row>
    <row r="67" spans="6:6" s="406" customFormat="1" ht="13">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6328125" style="22" hidden="1" customWidth="1"/>
    <col min="2" max="2" width="3.36328125" style="22" customWidth="1"/>
    <col min="3" max="3" width="3.36328125" style="21" customWidth="1"/>
    <col min="4" max="4" width="2.6328125" style="21" customWidth="1"/>
    <col min="5" max="5" width="9.6328125" style="21" customWidth="1"/>
    <col min="6" max="6" width="2.81640625" style="21" customWidth="1"/>
    <col min="7" max="7" width="6.81640625" style="21" customWidth="1"/>
    <col min="8" max="8" width="13.81640625" style="21" customWidth="1"/>
    <col min="9" max="9" width="5.81640625" style="21" customWidth="1"/>
    <col min="10" max="10" width="3.81640625" style="21" customWidth="1"/>
    <col min="11" max="11" width="10.81640625" style="21" customWidth="1"/>
    <col min="12" max="12" width="6.81640625" style="21" customWidth="1"/>
    <col min="13" max="13" width="7.81640625" style="21" customWidth="1"/>
    <col min="14" max="14" width="6.81640625" style="21" customWidth="1"/>
    <col min="15" max="15" width="7.81640625" style="21" customWidth="1"/>
    <col min="16" max="16" width="2.1796875" style="21" customWidth="1"/>
    <col min="17" max="16384" width="9" style="21"/>
  </cols>
  <sheetData>
    <row r="1" spans="1:16" ht="16.25" customHeight="1">
      <c r="C1" s="74" t="s">
        <v>272</v>
      </c>
    </row>
    <row r="2" spans="1:16" ht="16.25" customHeight="1">
      <c r="C2" s="74"/>
    </row>
    <row r="3" spans="1:16" ht="14" customHeight="1" thickBot="1">
      <c r="O3" s="98" t="s">
        <v>158</v>
      </c>
    </row>
    <row r="4" spans="1:16" ht="13">
      <c r="A4" s="21">
        <v>14</v>
      </c>
      <c r="M4" s="464" t="s">
        <v>325</v>
      </c>
      <c r="N4" s="96" t="s">
        <v>112</v>
      </c>
      <c r="O4" s="97" t="s">
        <v>113</v>
      </c>
    </row>
    <row r="5" spans="1:16" ht="20.149999999999999" customHeight="1" thickBot="1">
      <c r="A5" s="22" t="e">
        <f>+#REF!</f>
        <v>#REF!</v>
      </c>
      <c r="C5" s="21" t="s">
        <v>295</v>
      </c>
      <c r="M5" s="705"/>
      <c r="N5" s="233" t="str">
        <f>+表紙!N28</f>
        <v>○</v>
      </c>
      <c r="O5" s="234" t="str">
        <f>+表紙!O28</f>
        <v>　</v>
      </c>
    </row>
    <row r="6" spans="1:16" ht="13">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25" customHeight="1">
      <c r="C10" s="78"/>
      <c r="O10" s="79"/>
    </row>
    <row r="11" spans="1:16" ht="13">
      <c r="C11" s="78"/>
      <c r="L11" s="801" t="str">
        <f>+表紙!L34</f>
        <v>令和    8年   6月   30日</v>
      </c>
      <c r="M11" s="802"/>
      <c r="N11" s="802"/>
      <c r="O11" s="803"/>
    </row>
    <row r="12" spans="1:16" ht="13.25" customHeight="1">
      <c r="C12" s="78"/>
      <c r="O12" s="80"/>
    </row>
    <row r="13" spans="1:16" ht="13">
      <c r="C13" s="804" t="str">
        <f>+表紙!C36</f>
        <v>横浜市長</v>
      </c>
      <c r="D13" s="805"/>
      <c r="E13" s="805"/>
      <c r="F13" s="805"/>
      <c r="G13" s="88" t="s">
        <v>5</v>
      </c>
      <c r="O13" s="79"/>
    </row>
    <row r="14" spans="1:16" ht="8.25" customHeight="1">
      <c r="C14" s="78"/>
      <c r="O14" s="79"/>
    </row>
    <row r="15" spans="1:16" ht="13.25" customHeight="1">
      <c r="A15" s="22">
        <v>3</v>
      </c>
      <c r="C15" s="78"/>
      <c r="H15" s="221" t="s">
        <v>270</v>
      </c>
      <c r="I15" s="221"/>
      <c r="O15" s="79"/>
    </row>
    <row r="16" spans="1:16" ht="26.25" customHeight="1">
      <c r="C16" s="78"/>
      <c r="H16" s="23" t="s">
        <v>6</v>
      </c>
      <c r="I16" s="23"/>
      <c r="J16" s="793" t="str">
        <f>+表紙!J39</f>
        <v>横浜市磯子区新森町1番地</v>
      </c>
      <c r="K16" s="793"/>
      <c r="L16" s="794"/>
      <c r="M16" s="794"/>
      <c r="N16" s="794"/>
      <c r="O16" s="795"/>
    </row>
    <row r="17" spans="1:15" ht="26.25" customHeight="1">
      <c r="C17" s="78"/>
      <c r="H17" s="23" t="s">
        <v>7</v>
      </c>
      <c r="I17" s="23"/>
      <c r="J17" s="793" t="str">
        <f>+表紙!J40</f>
        <v>日清オイリオグループ株式会社　横浜磯子事業場　執行役員事業場長　川邊修</v>
      </c>
      <c r="K17" s="793"/>
      <c r="L17" s="794"/>
      <c r="M17" s="794"/>
      <c r="N17" s="794"/>
      <c r="O17" s="795"/>
    </row>
    <row r="18" spans="1:15">
      <c r="C18" s="78"/>
      <c r="J18" s="21" t="s">
        <v>8</v>
      </c>
      <c r="O18" s="79"/>
    </row>
    <row r="19" spans="1:15">
      <c r="C19" s="78"/>
      <c r="J19" s="24" t="s">
        <v>9</v>
      </c>
      <c r="K19" s="24"/>
      <c r="L19" s="759" t="str">
        <f>IF(+表紙!L42="","",+表紙!L42)</f>
        <v>045₋757-5030</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日清オイリオグループ株式会社　横浜磯子事業場</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2033</v>
      </c>
      <c r="N25" s="783"/>
      <c r="O25" s="784"/>
    </row>
    <row r="26" spans="1:15" ht="18" customHeight="1">
      <c r="C26" s="469" t="s">
        <v>11</v>
      </c>
      <c r="D26" s="501"/>
      <c r="E26" s="502"/>
      <c r="F26" s="769" t="str">
        <f>+表紙!F49</f>
        <v>横浜市磯子区新森町1番地</v>
      </c>
      <c r="G26" s="770"/>
      <c r="H26" s="770"/>
      <c r="I26" s="770"/>
      <c r="J26" s="770"/>
      <c r="K26" s="770"/>
      <c r="L26" s="126" t="s">
        <v>172</v>
      </c>
      <c r="M26" s="222"/>
      <c r="N26" s="773" t="str">
        <f>IF(+表紙!N49="","",+表紙!N49)</f>
        <v>045-757-5050</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Ｅ09－食料品製造業</v>
      </c>
      <c r="G29" s="786"/>
      <c r="H29" s="786"/>
      <c r="I29" s="786"/>
      <c r="J29" s="30" t="s">
        <v>47</v>
      </c>
      <c r="K29" s="30"/>
      <c r="L29" s="787" t="str">
        <f>+表紙!L52</f>
        <v>植物油脂及び油粕製造業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0</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682</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67418.100000000006</v>
      </c>
      <c r="I40" s="240" t="s">
        <v>4</v>
      </c>
      <c r="J40" s="537" t="s">
        <v>324</v>
      </c>
      <c r="K40" s="538"/>
      <c r="L40" s="539"/>
      <c r="M40" s="754">
        <f>+表紙!M63</f>
        <v>5800.4000000000005</v>
      </c>
      <c r="N40" s="755">
        <f>+表紙!N63</f>
        <v>0</v>
      </c>
      <c r="O40" s="305" t="s">
        <v>4</v>
      </c>
    </row>
    <row r="41" spans="3:15" ht="24.75" customHeight="1">
      <c r="C41" s="749"/>
      <c r="D41" s="525" t="s">
        <v>301</v>
      </c>
      <c r="E41" s="526"/>
      <c r="F41" s="526"/>
      <c r="G41" s="527"/>
      <c r="H41" s="245">
        <f>+表紙!H64</f>
        <v>2141.5</v>
      </c>
      <c r="I41" s="240" t="s">
        <v>4</v>
      </c>
      <c r="J41" s="537" t="s">
        <v>305</v>
      </c>
      <c r="K41" s="538"/>
      <c r="L41" s="539"/>
      <c r="M41" s="754" t="str">
        <f>+表紙!M64</f>
        <v>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5800.4000000000005</v>
      </c>
      <c r="N42" s="755">
        <f>+表紙!N65</f>
        <v>0</v>
      </c>
      <c r="O42" s="180" t="s">
        <v>4</v>
      </c>
    </row>
    <row r="43" spans="3:15" ht="24.75" customHeight="1">
      <c r="C43" s="175"/>
      <c r="D43" s="525" t="s">
        <v>303</v>
      </c>
      <c r="E43" s="526"/>
      <c r="F43" s="526"/>
      <c r="G43" s="527"/>
      <c r="H43" s="245">
        <f>+表紙!H66</f>
        <v>59476.2</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2" customHeight="1">
      <c r="C45" s="750" t="s">
        <v>15</v>
      </c>
      <c r="D45" s="751"/>
      <c r="E45" s="752"/>
      <c r="F45" s="27"/>
      <c r="G45" s="27"/>
      <c r="H45" s="28"/>
      <c r="I45" s="28"/>
      <c r="J45" s="29"/>
      <c r="K45" s="29"/>
      <c r="L45" s="30"/>
      <c r="M45" s="30"/>
      <c r="N45" s="30"/>
      <c r="O45" s="31"/>
    </row>
    <row r="46" spans="3:15" ht="3.65"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25" customHeight="1">
      <c r="A54" s="21"/>
      <c r="B54" s="21"/>
      <c r="C54" s="181">
        <v>3</v>
      </c>
      <c r="D54" s="523" t="s">
        <v>464</v>
      </c>
      <c r="E54" s="523"/>
      <c r="F54" s="523"/>
      <c r="G54" s="523"/>
      <c r="H54" s="523"/>
      <c r="I54" s="523"/>
      <c r="J54" s="523"/>
      <c r="K54" s="523"/>
      <c r="L54" s="523"/>
      <c r="M54" s="523"/>
      <c r="N54" s="523"/>
      <c r="O54" s="524"/>
    </row>
    <row r="55" spans="1:15" ht="28.2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2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25" customHeight="1">
      <c r="A68" s="21"/>
      <c r="B68" s="21"/>
      <c r="C68" s="181"/>
      <c r="D68" s="182" t="s">
        <v>310</v>
      </c>
      <c r="E68" s="523" t="s">
        <v>408</v>
      </c>
      <c r="F68" s="523"/>
      <c r="G68" s="523"/>
      <c r="H68" s="523"/>
      <c r="I68" s="523"/>
      <c r="J68" s="523"/>
      <c r="K68" s="523"/>
      <c r="L68" s="523"/>
      <c r="M68" s="523"/>
      <c r="N68" s="523"/>
      <c r="O68" s="524"/>
    </row>
    <row r="69" spans="1:15" ht="28.25" customHeight="1">
      <c r="A69" s="21"/>
      <c r="B69" s="21"/>
      <c r="C69" s="181"/>
      <c r="D69" s="182" t="s">
        <v>311</v>
      </c>
      <c r="E69" s="523" t="s">
        <v>316</v>
      </c>
      <c r="F69" s="523"/>
      <c r="G69" s="523"/>
      <c r="H69" s="523"/>
      <c r="I69" s="523"/>
      <c r="J69" s="523"/>
      <c r="K69" s="523"/>
      <c r="L69" s="523"/>
      <c r="M69" s="523"/>
      <c r="N69" s="523"/>
      <c r="O69" s="524"/>
    </row>
    <row r="70" spans="1:15" ht="28.2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
  <cols>
    <col min="2" max="2" width="17.6328125" customWidth="1"/>
    <col min="3" max="3" width="65.6328125" customWidth="1"/>
    <col min="4" max="4" width="1.6328125" customWidth="1"/>
  </cols>
  <sheetData>
    <row r="2" spans="2:4">
      <c r="B2" t="s">
        <v>162</v>
      </c>
    </row>
    <row r="4" spans="2:4" ht="65.150000000000006" customHeight="1">
      <c r="B4" s="810" t="s">
        <v>170</v>
      </c>
      <c r="C4" s="810"/>
    </row>
    <row r="5" spans="2:4" ht="13.5" thickBot="1">
      <c r="B5" s="5"/>
    </row>
    <row r="6" spans="2:4">
      <c r="B6" s="99" t="s">
        <v>160</v>
      </c>
      <c r="C6" s="6" t="s">
        <v>161</v>
      </c>
    </row>
    <row r="7" spans="2:4" ht="114.9" customHeight="1">
      <c r="B7" s="100" t="s">
        <v>51</v>
      </c>
      <c r="C7" s="7" t="s">
        <v>163</v>
      </c>
    </row>
    <row r="8" spans="2:4" ht="125.15" customHeight="1">
      <c r="B8" s="101" t="s">
        <v>52</v>
      </c>
      <c r="C8" s="7" t="s">
        <v>164</v>
      </c>
    </row>
    <row r="9" spans="2:4" ht="75" customHeight="1">
      <c r="B9" s="102" t="s">
        <v>53</v>
      </c>
      <c r="C9" s="7" t="s">
        <v>165</v>
      </c>
    </row>
    <row r="10" spans="2:4" ht="65.150000000000006" customHeight="1">
      <c r="B10" s="102" t="s">
        <v>54</v>
      </c>
      <c r="C10" s="7" t="s">
        <v>166</v>
      </c>
    </row>
    <row r="11" spans="2:4" ht="39.9"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2026-06-30T04:57:04Z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